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fff30c5ae8d6532/Documents/goncalovf.com/"/>
    </mc:Choice>
  </mc:AlternateContent>
  <xr:revisionPtr revIDLastSave="1536" documentId="8_{94E8C396-AA40-47BD-A00F-F1E6446EB875}" xr6:coauthVersionLast="45" xr6:coauthVersionMax="45" xr10:uidLastSave="{B9AA5D1B-8C10-43A5-847D-8175CCEDBA42}"/>
  <bookViews>
    <workbookView xWindow="23880" yWindow="-120" windowWidth="29040" windowHeight="18240" xr2:uid="{461155B8-DE35-4774-AC90-AAA101064460}"/>
  </bookViews>
  <sheets>
    <sheet name="calculations" sheetId="1" r:id="rId1"/>
    <sheet name="heat-ma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2" l="1"/>
  <c r="E11" i="2" s="1"/>
  <c r="F11" i="2" s="1"/>
  <c r="G11" i="2" s="1"/>
  <c r="H11" i="2" s="1"/>
  <c r="I11" i="2" s="1"/>
  <c r="J11" i="2" s="1"/>
  <c r="K11" i="2" s="1"/>
  <c r="L11" i="2" s="1"/>
  <c r="M11" i="2" s="1"/>
  <c r="N11" i="2" s="1"/>
  <c r="O11" i="2" s="1"/>
  <c r="P11" i="2" s="1"/>
  <c r="Q11" i="2" s="1"/>
  <c r="C12" i="2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D26" i="1" l="1"/>
  <c r="H26" i="1" l="1"/>
  <c r="C26" i="1"/>
  <c r="B27" i="1"/>
  <c r="B28" i="1" l="1"/>
  <c r="D27" i="1"/>
  <c r="C27" i="1"/>
  <c r="I27" i="1"/>
  <c r="J27" i="1" s="1"/>
  <c r="E26" i="1"/>
  <c r="L26" i="1"/>
  <c r="H27" i="1" l="1"/>
  <c r="I28" i="1" s="1"/>
  <c r="K26" i="1"/>
  <c r="M27" i="1"/>
  <c r="F27" i="1"/>
  <c r="J28" i="1" l="1"/>
  <c r="G27" i="1"/>
  <c r="E27" i="1" s="1"/>
  <c r="N27" i="1"/>
  <c r="L27" i="1" s="1"/>
  <c r="K27" i="1" l="1"/>
  <c r="F28" i="1"/>
  <c r="M28" i="1"/>
  <c r="N28" i="1" l="1"/>
  <c r="G28" i="1"/>
  <c r="D28" i="1"/>
  <c r="H28" i="1" s="1"/>
  <c r="B29" i="1"/>
  <c r="D29" i="1" s="1"/>
  <c r="C28" i="1"/>
  <c r="L28" i="1" l="1"/>
  <c r="M29" i="1" s="1"/>
  <c r="I29" i="1"/>
  <c r="C29" i="1"/>
  <c r="B30" i="1"/>
  <c r="B31" i="1" s="1"/>
  <c r="E28" i="1"/>
  <c r="K28" i="1" s="1"/>
  <c r="D30" i="1" l="1"/>
  <c r="C30" i="1"/>
  <c r="N29" i="1"/>
  <c r="L29" i="1" s="1"/>
  <c r="M30" i="1" s="1"/>
  <c r="F29" i="1"/>
  <c r="J29" i="1"/>
  <c r="H29" i="1" s="1"/>
  <c r="D31" i="1"/>
  <c r="B32" i="1"/>
  <c r="C31" i="1"/>
  <c r="G29" i="1" l="1"/>
  <c r="E29" i="1" s="1"/>
  <c r="F30" i="1" s="1"/>
  <c r="N30" i="1"/>
  <c r="L30" i="1" s="1"/>
  <c r="M31" i="1" s="1"/>
  <c r="I30" i="1"/>
  <c r="D32" i="1"/>
  <c r="B33" i="1"/>
  <c r="C32" i="1"/>
  <c r="K29" i="1" l="1"/>
  <c r="J30" i="1"/>
  <c r="H30" i="1" s="1"/>
  <c r="G30" i="1"/>
  <c r="E30" i="1" s="1"/>
  <c r="N31" i="1"/>
  <c r="L31" i="1" s="1"/>
  <c r="C33" i="1"/>
  <c r="D33" i="1"/>
  <c r="B34" i="1"/>
  <c r="I31" i="1" l="1"/>
  <c r="K30" i="1"/>
  <c r="F31" i="1"/>
  <c r="G31" i="1" s="1"/>
  <c r="M32" i="1"/>
  <c r="N32" i="1" s="1"/>
  <c r="D34" i="1"/>
  <c r="B35" i="1"/>
  <c r="C34" i="1"/>
  <c r="J31" i="1" l="1"/>
  <c r="H31" i="1" s="1"/>
  <c r="L32" i="1"/>
  <c r="M33" i="1" s="1"/>
  <c r="N33" i="1" s="1"/>
  <c r="E31" i="1"/>
  <c r="F32" i="1" s="1"/>
  <c r="G32" i="1" s="1"/>
  <c r="C35" i="1"/>
  <c r="B36" i="1"/>
  <c r="D35" i="1"/>
  <c r="K31" i="1" l="1"/>
  <c r="I32" i="1"/>
  <c r="L33" i="1"/>
  <c r="M34" i="1" s="1"/>
  <c r="E32" i="1"/>
  <c r="D36" i="1"/>
  <c r="B37" i="1"/>
  <c r="C36" i="1"/>
  <c r="J32" i="1" l="1"/>
  <c r="H32" i="1" s="1"/>
  <c r="F33" i="1"/>
  <c r="G33" i="1" s="1"/>
  <c r="E33" i="1" s="1"/>
  <c r="N34" i="1"/>
  <c r="L34" i="1" s="1"/>
  <c r="D37" i="1"/>
  <c r="C37" i="1"/>
  <c r="B38" i="1"/>
  <c r="K32" i="1" l="1"/>
  <c r="I33" i="1"/>
  <c r="J33" i="1" s="1"/>
  <c r="F34" i="1"/>
  <c r="M35" i="1"/>
  <c r="N35" i="1" s="1"/>
  <c r="L35" i="1" s="1"/>
  <c r="B39" i="1"/>
  <c r="C38" i="1"/>
  <c r="D38" i="1"/>
  <c r="H33" i="1" l="1"/>
  <c r="K33" i="1" s="1"/>
  <c r="G34" i="1"/>
  <c r="E34" i="1" s="1"/>
  <c r="M36" i="1"/>
  <c r="N36" i="1" s="1"/>
  <c r="L36" i="1" s="1"/>
  <c r="D39" i="1"/>
  <c r="B40" i="1"/>
  <c r="C39" i="1"/>
  <c r="I34" i="1" l="1"/>
  <c r="J34" i="1" s="1"/>
  <c r="F35" i="1"/>
  <c r="G35" i="1" s="1"/>
  <c r="E35" i="1" s="1"/>
  <c r="M37" i="1"/>
  <c r="C40" i="1"/>
  <c r="D40" i="1"/>
  <c r="B41" i="1"/>
  <c r="H34" i="1" l="1"/>
  <c r="I35" i="1" s="1"/>
  <c r="J35" i="1" s="1"/>
  <c r="N37" i="1"/>
  <c r="L37" i="1" s="1"/>
  <c r="M38" i="1" s="1"/>
  <c r="F36" i="1"/>
  <c r="C41" i="1"/>
  <c r="D41" i="1"/>
  <c r="B42" i="1"/>
  <c r="K34" i="1" l="1"/>
  <c r="H35" i="1"/>
  <c r="N38" i="1"/>
  <c r="L38" i="1" s="1"/>
  <c r="M39" i="1" s="1"/>
  <c r="N39" i="1" s="1"/>
  <c r="G36" i="1"/>
  <c r="E36" i="1" s="1"/>
  <c r="D42" i="1"/>
  <c r="B43" i="1"/>
  <c r="C42" i="1"/>
  <c r="I36" i="1" l="1"/>
  <c r="K35" i="1"/>
  <c r="F37" i="1"/>
  <c r="G37" i="1" s="1"/>
  <c r="B44" i="1"/>
  <c r="C43" i="1"/>
  <c r="D43" i="1"/>
  <c r="L39" i="1"/>
  <c r="J36" i="1" l="1"/>
  <c r="H36" i="1" s="1"/>
  <c r="E37" i="1"/>
  <c r="M40" i="1"/>
  <c r="N40" i="1" s="1"/>
  <c r="L40" i="1" s="1"/>
  <c r="C44" i="1"/>
  <c r="B45" i="1"/>
  <c r="D44" i="1"/>
  <c r="K36" i="1" l="1"/>
  <c r="I37" i="1"/>
  <c r="J37" i="1" s="1"/>
  <c r="F38" i="1"/>
  <c r="G38" i="1" s="1"/>
  <c r="M41" i="1"/>
  <c r="B46" i="1"/>
  <c r="D45" i="1"/>
  <c r="C45" i="1"/>
  <c r="H37" i="1" l="1"/>
  <c r="I38" i="1" s="1"/>
  <c r="J38" i="1" s="1"/>
  <c r="E38" i="1"/>
  <c r="N41" i="1"/>
  <c r="L41" i="1" s="1"/>
  <c r="B47" i="1"/>
  <c r="C46" i="1"/>
  <c r="D46" i="1"/>
  <c r="H38" i="1" l="1"/>
  <c r="K38" i="1" s="1"/>
  <c r="K37" i="1"/>
  <c r="F39" i="1"/>
  <c r="G39" i="1" s="1"/>
  <c r="M42" i="1"/>
  <c r="C47" i="1"/>
  <c r="B48" i="1"/>
  <c r="D47" i="1"/>
  <c r="I39" i="1" l="1"/>
  <c r="J39" i="1" s="1"/>
  <c r="E39" i="1"/>
  <c r="C48" i="1"/>
  <c r="B49" i="1"/>
  <c r="D48" i="1"/>
  <c r="N42" i="1"/>
  <c r="L42" i="1" s="1"/>
  <c r="H39" i="1" l="1"/>
  <c r="K39" i="1" s="1"/>
  <c r="F40" i="1"/>
  <c r="G40" i="1" s="1"/>
  <c r="M43" i="1"/>
  <c r="N43" i="1" s="1"/>
  <c r="C49" i="1"/>
  <c r="D49" i="1"/>
  <c r="B50" i="1"/>
  <c r="I40" i="1" l="1"/>
  <c r="E40" i="1"/>
  <c r="F41" i="1" s="1"/>
  <c r="L43" i="1"/>
  <c r="D50" i="1"/>
  <c r="B51" i="1"/>
  <c r="C50" i="1"/>
  <c r="J40" i="1" l="1"/>
  <c r="H40" i="1" s="1"/>
  <c r="G41" i="1"/>
  <c r="E41" i="1" s="1"/>
  <c r="F42" i="1" s="1"/>
  <c r="G42" i="1" s="1"/>
  <c r="B52" i="1"/>
  <c r="D51" i="1"/>
  <c r="C51" i="1"/>
  <c r="M44" i="1"/>
  <c r="N44" i="1" s="1"/>
  <c r="L44" i="1" s="1"/>
  <c r="I41" i="1" l="1"/>
  <c r="K40" i="1"/>
  <c r="E42" i="1"/>
  <c r="M45" i="1"/>
  <c r="N45" i="1" s="1"/>
  <c r="B53" i="1"/>
  <c r="D52" i="1"/>
  <c r="C52" i="1"/>
  <c r="J41" i="1" l="1"/>
  <c r="H41" i="1" s="1"/>
  <c r="F43" i="1"/>
  <c r="D53" i="1"/>
  <c r="B54" i="1"/>
  <c r="C53" i="1"/>
  <c r="L45" i="1"/>
  <c r="I42" i="1" l="1"/>
  <c r="K41" i="1"/>
  <c r="G43" i="1"/>
  <c r="E43" i="1" s="1"/>
  <c r="D54" i="1"/>
  <c r="C54" i="1"/>
  <c r="B55" i="1"/>
  <c r="M46" i="1"/>
  <c r="N46" i="1" s="1"/>
  <c r="J42" i="1" l="1"/>
  <c r="H42" i="1" s="1"/>
  <c r="L46" i="1"/>
  <c r="M47" i="1" s="1"/>
  <c r="N47" i="1" s="1"/>
  <c r="F44" i="1"/>
  <c r="G44" i="1" s="1"/>
  <c r="C55" i="1"/>
  <c r="B56" i="1"/>
  <c r="D55" i="1"/>
  <c r="I43" i="1" l="1"/>
  <c r="J43" i="1" s="1"/>
  <c r="K42" i="1"/>
  <c r="E44" i="1"/>
  <c r="F45" i="1" s="1"/>
  <c r="L47" i="1"/>
  <c r="M48" i="1" s="1"/>
  <c r="N48" i="1" s="1"/>
  <c r="B57" i="1"/>
  <c r="D56" i="1"/>
  <c r="C56" i="1"/>
  <c r="H43" i="1" l="1"/>
  <c r="I44" i="1" s="1"/>
  <c r="G45" i="1"/>
  <c r="E45" i="1" s="1"/>
  <c r="C57" i="1"/>
  <c r="B58" i="1"/>
  <c r="D57" i="1"/>
  <c r="L48" i="1"/>
  <c r="K43" i="1" l="1"/>
  <c r="J44" i="1"/>
  <c r="H44" i="1" s="1"/>
  <c r="F46" i="1"/>
  <c r="G46" i="1" s="1"/>
  <c r="D58" i="1"/>
  <c r="B59" i="1"/>
  <c r="C58" i="1"/>
  <c r="M49" i="1"/>
  <c r="N49" i="1" s="1"/>
  <c r="I45" i="1" l="1"/>
  <c r="J45" i="1" s="1"/>
  <c r="K44" i="1"/>
  <c r="E46" i="1"/>
  <c r="L49" i="1"/>
  <c r="B60" i="1"/>
  <c r="D59" i="1"/>
  <c r="C59" i="1"/>
  <c r="F47" i="1" l="1"/>
  <c r="G47" i="1" s="1"/>
  <c r="H45" i="1"/>
  <c r="C60" i="1"/>
  <c r="D60" i="1"/>
  <c r="B61" i="1"/>
  <c r="M50" i="1"/>
  <c r="N50" i="1" s="1"/>
  <c r="E47" i="1" l="1"/>
  <c r="F48" i="1" s="1"/>
  <c r="I46" i="1"/>
  <c r="J46" i="1" s="1"/>
  <c r="K45" i="1"/>
  <c r="L50" i="1"/>
  <c r="M51" i="1" s="1"/>
  <c r="C61" i="1"/>
  <c r="B62" i="1"/>
  <c r="D61" i="1"/>
  <c r="G48" i="1" l="1"/>
  <c r="E48" i="1" s="1"/>
  <c r="F49" i="1" s="1"/>
  <c r="G49" i="1" s="1"/>
  <c r="H46" i="1"/>
  <c r="B63" i="1"/>
  <c r="D62" i="1"/>
  <c r="C62" i="1"/>
  <c r="N51" i="1"/>
  <c r="L51" i="1" s="1"/>
  <c r="I47" i="1" l="1"/>
  <c r="J47" i="1" s="1"/>
  <c r="K46" i="1"/>
  <c r="E49" i="1"/>
  <c r="F50" i="1" s="1"/>
  <c r="G50" i="1" s="1"/>
  <c r="D63" i="1"/>
  <c r="C63" i="1"/>
  <c r="B64" i="1"/>
  <c r="M52" i="1"/>
  <c r="N52" i="1" s="1"/>
  <c r="H47" i="1" l="1"/>
  <c r="E50" i="1"/>
  <c r="L52" i="1"/>
  <c r="M53" i="1" s="1"/>
  <c r="N53" i="1" s="1"/>
  <c r="D64" i="1"/>
  <c r="C64" i="1"/>
  <c r="K47" i="1" l="1"/>
  <c r="I48" i="1"/>
  <c r="F51" i="1"/>
  <c r="G51" i="1" s="1"/>
  <c r="L53" i="1"/>
  <c r="J48" i="1" l="1"/>
  <c r="H48" i="1" s="1"/>
  <c r="E51" i="1"/>
  <c r="M54" i="1"/>
  <c r="I49" i="1" l="1"/>
  <c r="J49" i="1" s="1"/>
  <c r="H49" i="1" s="1"/>
  <c r="K48" i="1"/>
  <c r="F52" i="1"/>
  <c r="G52" i="1" s="1"/>
  <c r="N54" i="1"/>
  <c r="L54" i="1" s="1"/>
  <c r="I50" i="1" l="1"/>
  <c r="K49" i="1"/>
  <c r="E52" i="1"/>
  <c r="M55" i="1"/>
  <c r="N55" i="1" s="1"/>
  <c r="J50" i="1" l="1"/>
  <c r="H50" i="1" s="1"/>
  <c r="F53" i="1"/>
  <c r="G53" i="1" s="1"/>
  <c r="E53" i="1" s="1"/>
  <c r="L55" i="1"/>
  <c r="I51" i="1" l="1"/>
  <c r="J51" i="1" s="1"/>
  <c r="H51" i="1" s="1"/>
  <c r="K50" i="1"/>
  <c r="F54" i="1"/>
  <c r="G54" i="1" s="1"/>
  <c r="E54" i="1" s="1"/>
  <c r="M56" i="1"/>
  <c r="I52" i="1" l="1"/>
  <c r="J52" i="1" s="1"/>
  <c r="K51" i="1"/>
  <c r="F55" i="1"/>
  <c r="G55" i="1" s="1"/>
  <c r="E55" i="1" s="1"/>
  <c r="N56" i="1"/>
  <c r="L56" i="1" s="1"/>
  <c r="H52" i="1" l="1"/>
  <c r="F56" i="1"/>
  <c r="G56" i="1" s="1"/>
  <c r="E56" i="1" s="1"/>
  <c r="M57" i="1"/>
  <c r="I53" i="1" l="1"/>
  <c r="K52" i="1"/>
  <c r="F57" i="1"/>
  <c r="G57" i="1" s="1"/>
  <c r="N57" i="1"/>
  <c r="L57" i="1" s="1"/>
  <c r="J53" i="1" l="1"/>
  <c r="H53" i="1" s="1"/>
  <c r="E57" i="1"/>
  <c r="M58" i="1"/>
  <c r="N58" i="1" s="1"/>
  <c r="L58" i="1" s="1"/>
  <c r="I54" i="1" l="1"/>
  <c r="J54" i="1" s="1"/>
  <c r="K53" i="1"/>
  <c r="F58" i="1"/>
  <c r="M59" i="1"/>
  <c r="H54" i="1" l="1"/>
  <c r="G58" i="1"/>
  <c r="E58" i="1" s="1"/>
  <c r="N59" i="1"/>
  <c r="L59" i="1" s="1"/>
  <c r="I55" i="1" l="1"/>
  <c r="K54" i="1"/>
  <c r="F59" i="1"/>
  <c r="G59" i="1" s="1"/>
  <c r="M60" i="1"/>
  <c r="J55" i="1" l="1"/>
  <c r="H55" i="1" s="1"/>
  <c r="N60" i="1"/>
  <c r="L60" i="1" s="1"/>
  <c r="E59" i="1"/>
  <c r="I56" i="1" l="1"/>
  <c r="J56" i="1" s="1"/>
  <c r="K55" i="1"/>
  <c r="M61" i="1"/>
  <c r="N61" i="1" s="1"/>
  <c r="L61" i="1" s="1"/>
  <c r="M62" i="1" s="1"/>
  <c r="N62" i="1" s="1"/>
  <c r="F60" i="1"/>
  <c r="H56" i="1" l="1"/>
  <c r="G60" i="1"/>
  <c r="E60" i="1" s="1"/>
  <c r="L62" i="1"/>
  <c r="I57" i="1" l="1"/>
  <c r="K56" i="1"/>
  <c r="F61" i="1"/>
  <c r="G61" i="1" s="1"/>
  <c r="M63" i="1"/>
  <c r="J57" i="1" l="1"/>
  <c r="H57" i="1" s="1"/>
  <c r="E61" i="1"/>
  <c r="F62" i="1" s="1"/>
  <c r="G62" i="1" s="1"/>
  <c r="N63" i="1"/>
  <c r="L63" i="1" s="1"/>
  <c r="I58" i="1" l="1"/>
  <c r="K57" i="1"/>
  <c r="E62" i="1"/>
  <c r="M64" i="1"/>
  <c r="J58" i="1" l="1"/>
  <c r="H58" i="1" s="1"/>
  <c r="F63" i="1"/>
  <c r="G63" i="1" s="1"/>
  <c r="N64" i="1"/>
  <c r="L64" i="1" s="1"/>
  <c r="D14" i="1" s="1"/>
  <c r="I59" i="1" l="1"/>
  <c r="K58" i="1"/>
  <c r="E63" i="1"/>
  <c r="J59" i="1" l="1"/>
  <c r="H59" i="1" s="1"/>
  <c r="F64" i="1"/>
  <c r="G64" i="1" l="1"/>
  <c r="E64" i="1" s="1"/>
  <c r="I60" i="1"/>
  <c r="K59" i="1"/>
  <c r="J60" i="1" l="1"/>
  <c r="H60" i="1" s="1"/>
  <c r="D16" i="1" l="1"/>
  <c r="D18" i="1" s="1"/>
  <c r="I61" i="1"/>
  <c r="K60" i="1"/>
  <c r="J61" i="1" l="1"/>
  <c r="H61" i="1" s="1"/>
  <c r="D19" i="1"/>
  <c r="I62" i="1" l="1"/>
  <c r="K61" i="1"/>
  <c r="J62" i="1" l="1"/>
  <c r="H62" i="1" s="1"/>
  <c r="I63" i="1" l="1"/>
  <c r="K62" i="1"/>
  <c r="J63" i="1" l="1"/>
  <c r="H63" i="1" s="1"/>
  <c r="I64" i="1" l="1"/>
  <c r="C16" i="1" s="1"/>
  <c r="K63" i="1"/>
  <c r="J64" i="1" l="1"/>
  <c r="H64" i="1" s="1"/>
  <c r="K64" i="1" l="1"/>
  <c r="C14" i="1" s="1"/>
  <c r="C18" i="1" l="1"/>
  <c r="C19" i="1" l="1"/>
  <c r="D21" i="1" l="1"/>
</calcChain>
</file>

<file path=xl/sharedStrings.xml><?xml version="1.0" encoding="utf-8"?>
<sst xmlns="http://schemas.openxmlformats.org/spreadsheetml/2006/main" count="35" uniqueCount="27">
  <si>
    <t>Investment</t>
  </si>
  <si>
    <t>Deduction</t>
  </si>
  <si>
    <t>PPR</t>
  </si>
  <si>
    <t>Annual return rate</t>
  </si>
  <si>
    <t>Investment Value</t>
  </si>
  <si>
    <t>Annual management fee</t>
  </si>
  <si>
    <t>Age</t>
  </si>
  <si>
    <t>Age between</t>
  </si>
  <si>
    <t>Value at retirement</t>
  </si>
  <si>
    <t>Tax on Capital Gains</t>
  </si>
  <si>
    <t>Capital Gains Tax Rate</t>
  </si>
  <si>
    <t>Capital Gains</t>
  </si>
  <si>
    <t>Management Fee</t>
  </si>
  <si>
    <t>Year's Investment</t>
  </si>
  <si>
    <t>PPR Account</t>
  </si>
  <si>
    <t>Self-Investment Account</t>
  </si>
  <si>
    <t>Total Investment Value</t>
  </si>
  <si>
    <t>Net value at retirement</t>
  </si>
  <si>
    <t>Self-Investment of Tax Deductions</t>
  </si>
  <si>
    <t>Tax Deduction</t>
  </si>
  <si>
    <t>Option A) PPR Investment With Tax Deductions Self-Invested (on ETFs)</t>
  </si>
  <si>
    <t>Option B) Self-investment (on ETFs)</t>
  </si>
  <si>
    <t>Self-investment</t>
  </si>
  <si>
    <t>Note: only change values in cells that have black borders, like this example:</t>
  </si>
  <si>
    <t>PPR's performance vs self-investment:</t>
  </si>
  <si>
    <t>Return Rates of PPR</t>
  </si>
  <si>
    <t>Return Rates of Self-Investment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</si>
</sst>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 style="thin">
        <color theme="0"/>
      </left>
      <right/>
      <top/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 style="thin">
        <color theme="9"/>
      </left>
      <right style="thin">
        <color theme="0"/>
      </right>
      <top/>
      <bottom style="thin">
        <color theme="9"/>
      </bottom>
      <diagonal/>
    </border>
    <border>
      <left/>
      <right style="thin">
        <color theme="9"/>
      </right>
      <top style="thin">
        <color theme="9"/>
      </top>
      <bottom/>
      <diagonal/>
    </border>
    <border>
      <left/>
      <right style="thin">
        <color theme="9"/>
      </right>
      <top/>
      <bottom/>
      <diagonal/>
    </border>
    <border>
      <left/>
      <right/>
      <top style="thin">
        <color theme="9"/>
      </top>
      <bottom/>
      <diagonal/>
    </border>
    <border>
      <left style="thin">
        <color theme="0"/>
      </left>
      <right/>
      <top style="thin">
        <color theme="9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0" fontId="0" fillId="0" borderId="1" xfId="1" applyNumberFormat="1" applyFont="1" applyBorder="1"/>
    <xf numFmtId="0" fontId="0" fillId="0" borderId="0" xfId="0" applyAlignment="1">
      <alignment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0" fillId="3" borderId="2" xfId="0" applyFill="1" applyBorder="1" applyAlignment="1">
      <alignment horizontal="centerContinuous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Continuous" vertical="center" wrapText="1"/>
    </xf>
    <xf numFmtId="0" fontId="2" fillId="2" borderId="8" xfId="0" applyFont="1" applyFill="1" applyBorder="1" applyAlignment="1">
      <alignment horizontal="centerContinuous" vertical="center" wrapText="1"/>
    </xf>
    <xf numFmtId="0" fontId="2" fillId="2" borderId="9" xfId="0" applyFont="1" applyFill="1" applyBorder="1" applyAlignment="1">
      <alignment horizontal="centerContinuous" vertical="center" wrapText="1"/>
    </xf>
    <xf numFmtId="0" fontId="2" fillId="2" borderId="10" xfId="0" applyFont="1" applyFill="1" applyBorder="1" applyAlignment="1">
      <alignment horizontal="centerContinuous" vertical="center" wrapText="1"/>
    </xf>
    <xf numFmtId="164" fontId="0" fillId="0" borderId="2" xfId="0" applyNumberFormat="1" applyBorder="1"/>
    <xf numFmtId="164" fontId="0" fillId="0" borderId="0" xfId="0" applyNumberFormat="1" applyBorder="1"/>
    <xf numFmtId="164" fontId="0" fillId="0" borderId="12" xfId="0" applyNumberFormat="1" applyBorder="1"/>
    <xf numFmtId="164" fontId="0" fillId="0" borderId="5" xfId="0" applyNumberFormat="1" applyBorder="1"/>
    <xf numFmtId="164" fontId="0" fillId="4" borderId="0" xfId="0" applyNumberFormat="1" applyFill="1"/>
    <xf numFmtId="0" fontId="0" fillId="4" borderId="0" xfId="0" applyFill="1" applyAlignment="1">
      <alignment horizontal="left" indent="1"/>
    </xf>
    <xf numFmtId="9" fontId="0" fillId="4" borderId="0" xfId="1" applyFont="1" applyFill="1"/>
    <xf numFmtId="0" fontId="0" fillId="0" borderId="13" xfId="0" applyBorder="1" applyAlignment="1">
      <alignment horizontal="left" indent="1"/>
    </xf>
    <xf numFmtId="164" fontId="0" fillId="0" borderId="13" xfId="0" applyNumberFormat="1" applyBorder="1"/>
    <xf numFmtId="0" fontId="0" fillId="0" borderId="16" xfId="0" applyBorder="1" applyAlignment="1">
      <alignment horizontal="left" indent="1"/>
    </xf>
    <xf numFmtId="164" fontId="0" fillId="0" borderId="16" xfId="0" applyNumberFormat="1" applyBorder="1"/>
    <xf numFmtId="0" fontId="3" fillId="0" borderId="0" xfId="0" applyFont="1"/>
    <xf numFmtId="0" fontId="3" fillId="4" borderId="0" xfId="0" applyFont="1" applyFill="1"/>
    <xf numFmtId="10" fontId="0" fillId="0" borderId="0" xfId="1" applyNumberFormat="1" applyFont="1" applyBorder="1"/>
    <xf numFmtId="164" fontId="3" fillId="4" borderId="0" xfId="0" applyNumberFormat="1" applyFont="1" applyFill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6" xfId="0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0" borderId="1" xfId="0" applyBorder="1"/>
    <xf numFmtId="9" fontId="3" fillId="0" borderId="17" xfId="1" applyFont="1" applyBorder="1"/>
    <xf numFmtId="0" fontId="3" fillId="0" borderId="3" xfId="0" applyFont="1" applyBorder="1"/>
    <xf numFmtId="0" fontId="3" fillId="0" borderId="7" xfId="0" applyFont="1" applyBorder="1"/>
    <xf numFmtId="9" fontId="0" fillId="0" borderId="0" xfId="1" applyNumberFormat="1" applyFont="1" applyBorder="1"/>
    <xf numFmtId="9" fontId="0" fillId="0" borderId="0" xfId="0" applyNumberFormat="1" applyBorder="1"/>
    <xf numFmtId="9" fontId="0" fillId="0" borderId="12" xfId="0" applyNumberFormat="1" applyBorder="1"/>
    <xf numFmtId="9" fontId="0" fillId="0" borderId="16" xfId="0" applyNumberFormat="1" applyBorder="1"/>
    <xf numFmtId="9" fontId="0" fillId="4" borderId="0" xfId="1" applyNumberFormat="1" applyFont="1" applyFill="1" applyBorder="1"/>
    <xf numFmtId="9" fontId="0" fillId="4" borderId="0" xfId="0" applyNumberFormat="1" applyFill="1" applyBorder="1"/>
    <xf numFmtId="10" fontId="3" fillId="4" borderId="0" xfId="1" applyNumberFormat="1" applyFont="1" applyFill="1" applyBorder="1"/>
    <xf numFmtId="10" fontId="3" fillId="0" borderId="0" xfId="1" applyNumberFormat="1" applyFont="1" applyFill="1" applyBorder="1"/>
    <xf numFmtId="10" fontId="3" fillId="0" borderId="16" xfId="1" applyNumberFormat="1" applyFont="1" applyFill="1" applyBorder="1"/>
    <xf numFmtId="10" fontId="3" fillId="0" borderId="12" xfId="1" applyNumberFormat="1" applyFont="1" applyFill="1" applyBorder="1"/>
    <xf numFmtId="0" fontId="0" fillId="2" borderId="4" xfId="0" applyFill="1" applyBorder="1"/>
    <xf numFmtId="0" fontId="0" fillId="2" borderId="5" xfId="0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2" fillId="2" borderId="7" xfId="0" applyFont="1" applyFill="1" applyBorder="1" applyAlignment="1">
      <alignment horizontal="centerContinuous"/>
    </xf>
    <xf numFmtId="0" fontId="2" fillId="2" borderId="17" xfId="0" applyFont="1" applyFill="1" applyBorder="1" applyAlignment="1">
      <alignment horizontal="centerContinuous"/>
    </xf>
    <xf numFmtId="9" fontId="3" fillId="0" borderId="0" xfId="1" applyNumberFormat="1" applyFont="1" applyBorder="1"/>
    <xf numFmtId="9" fontId="3" fillId="0" borderId="0" xfId="0" applyNumberFormat="1" applyFont="1" applyBorder="1"/>
    <xf numFmtId="9" fontId="3" fillId="0" borderId="18" xfId="0" applyNumberFormat="1" applyFont="1" applyBorder="1"/>
    <xf numFmtId="164" fontId="0" fillId="0" borderId="19" xfId="0" applyNumberFormat="1" applyBorder="1"/>
    <xf numFmtId="164" fontId="0" fillId="0" borderId="9" xfId="0" applyNumberFormat="1" applyBorder="1"/>
    <xf numFmtId="164" fontId="0" fillId="0" borderId="18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47625</xdr:rowOff>
    </xdr:from>
    <xdr:to>
      <xdr:col>14</xdr:col>
      <xdr:colOff>400050</xdr:colOff>
      <xdr:row>6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8B5B9B6-4416-4BAA-A4A1-F5CDD5EDACDE}"/>
            </a:ext>
          </a:extLst>
        </xdr:cNvPr>
        <xdr:cNvSpPr txBox="1"/>
      </xdr:nvSpPr>
      <xdr:spPr>
        <a:xfrm>
          <a:off x="609600" y="619125"/>
          <a:ext cx="5514975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How to read the heat</a:t>
          </a:r>
          <a:r>
            <a:rPr lang="en-US" sz="1100" b="1" baseline="0"/>
            <a:t>-map</a:t>
          </a:r>
          <a:endParaRPr lang="en-US" sz="1100" b="1"/>
        </a:p>
        <a:p>
          <a:r>
            <a:rPr lang="en-US" sz="1100"/>
            <a:t>For example, if both the PPR and the self-investment have an average annual return rate of 6%, then investing every year since you're 27 to 68the amount for maximum tax deduction in the PPR and using the tax deduction to self-invest generates a total return-on-investment</a:t>
          </a:r>
          <a:r>
            <a:rPr lang="en-US" sz="1100" baseline="0"/>
            <a:t> </a:t>
          </a:r>
          <a:r>
            <a:rPr lang="en-US" sz="1100"/>
            <a:t>26% higher than the alternative</a:t>
          </a:r>
          <a:r>
            <a:rPr lang="en-US" sz="1100" baseline="0"/>
            <a:t> of self-investing that amount.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1DD61-B4E2-44FF-9EE8-5CCD651DD88C}">
  <dimension ref="B2:P64"/>
  <sheetViews>
    <sheetView showGridLines="0" tabSelected="1" workbookViewId="0"/>
  </sheetViews>
  <sheetFormatPr defaultRowHeight="15" x14ac:dyDescent="0.25"/>
  <cols>
    <col min="1" max="1" width="1.7109375" customWidth="1"/>
    <col min="2" max="2" width="23.28515625" bestFit="1" customWidth="1"/>
    <col min="3" max="3" width="14.7109375" bestFit="1" customWidth="1"/>
    <col min="4" max="14" width="14.7109375" customWidth="1"/>
    <col min="16" max="16" width="11" bestFit="1" customWidth="1"/>
  </cols>
  <sheetData>
    <row r="2" spans="2:11" x14ac:dyDescent="0.25">
      <c r="B2" t="s">
        <v>23</v>
      </c>
      <c r="F2" s="44"/>
    </row>
    <row r="4" spans="2:11" x14ac:dyDescent="0.25">
      <c r="C4" s="38" t="s">
        <v>7</v>
      </c>
      <c r="D4" s="38"/>
      <c r="E4" s="39" t="s">
        <v>0</v>
      </c>
      <c r="F4" s="39" t="s">
        <v>1</v>
      </c>
      <c r="H4" s="2"/>
      <c r="I4" s="2"/>
      <c r="J4" s="2"/>
      <c r="K4" s="2"/>
    </row>
    <row r="5" spans="2:11" x14ac:dyDescent="0.25">
      <c r="C5" s="2">
        <v>0</v>
      </c>
      <c r="D5" s="2">
        <v>34</v>
      </c>
      <c r="E5" s="1">
        <v>2000</v>
      </c>
      <c r="F5" s="1">
        <v>400</v>
      </c>
      <c r="H5" s="1"/>
      <c r="I5" s="1"/>
      <c r="J5" s="1"/>
      <c r="K5" s="1"/>
    </row>
    <row r="6" spans="2:11" x14ac:dyDescent="0.25">
      <c r="C6" s="40">
        <v>35</v>
      </c>
      <c r="D6" s="40">
        <v>50</v>
      </c>
      <c r="E6" s="17">
        <v>1750</v>
      </c>
      <c r="F6" s="17">
        <v>350</v>
      </c>
      <c r="H6" s="1"/>
      <c r="I6" s="1"/>
      <c r="J6" s="1"/>
      <c r="K6" s="1"/>
    </row>
    <row r="7" spans="2:11" x14ac:dyDescent="0.25">
      <c r="C7" s="41">
        <v>51</v>
      </c>
      <c r="D7" s="41">
        <v>65</v>
      </c>
      <c r="E7" s="23">
        <v>1500</v>
      </c>
      <c r="F7" s="23">
        <v>300</v>
      </c>
      <c r="H7" s="1"/>
      <c r="I7" s="1"/>
      <c r="J7" s="1"/>
      <c r="K7" s="1"/>
    </row>
    <row r="10" spans="2:11" ht="30" customHeight="1" x14ac:dyDescent="0.25">
      <c r="B10" s="43"/>
      <c r="C10" s="42" t="s">
        <v>2</v>
      </c>
      <c r="D10" s="42" t="s">
        <v>22</v>
      </c>
    </row>
    <row r="11" spans="2:11" x14ac:dyDescent="0.25">
      <c r="B11" t="s">
        <v>5</v>
      </c>
      <c r="C11" s="3">
        <v>7.4999999999999997E-3</v>
      </c>
      <c r="D11" s="3">
        <v>2E-3</v>
      </c>
    </row>
    <row r="12" spans="2:11" x14ac:dyDescent="0.25">
      <c r="B12" t="s">
        <v>3</v>
      </c>
      <c r="C12" s="3">
        <v>0.06</v>
      </c>
      <c r="D12" s="3">
        <v>0.06</v>
      </c>
    </row>
    <row r="13" spans="2:11" x14ac:dyDescent="0.25">
      <c r="C13" s="26"/>
      <c r="D13" s="26"/>
    </row>
    <row r="14" spans="2:11" x14ac:dyDescent="0.25">
      <c r="B14" s="25" t="s">
        <v>8</v>
      </c>
      <c r="C14" s="17">
        <f>K64</f>
        <v>265621.90578602179</v>
      </c>
      <c r="D14" s="17">
        <f>L64</f>
        <v>249439.27219150314</v>
      </c>
    </row>
    <row r="15" spans="2:11" x14ac:dyDescent="0.25">
      <c r="B15" s="24" t="s">
        <v>9</v>
      </c>
      <c r="C15" s="1"/>
      <c r="D15" s="1"/>
    </row>
    <row r="16" spans="2:11" x14ac:dyDescent="0.25">
      <c r="B16" s="20" t="s">
        <v>11</v>
      </c>
      <c r="C16" s="21">
        <f>SUM(F26:F64,I26:I64)</f>
        <v>209955.70116288782</v>
      </c>
      <c r="D16" s="21">
        <f>SUM(M26:M64)</f>
        <v>189639.88133189682</v>
      </c>
    </row>
    <row r="17" spans="2:16" x14ac:dyDescent="0.25">
      <c r="B17" s="18" t="s">
        <v>10</v>
      </c>
      <c r="C17" s="19">
        <v>0.08</v>
      </c>
      <c r="D17" s="19">
        <v>0.28000000000000003</v>
      </c>
    </row>
    <row r="18" spans="2:16" x14ac:dyDescent="0.25">
      <c r="B18" s="22" t="s">
        <v>9</v>
      </c>
      <c r="C18" s="23">
        <f>C16*C17</f>
        <v>16796.456093031025</v>
      </c>
      <c r="D18" s="23">
        <f>D16*D17</f>
        <v>53099.166772931116</v>
      </c>
    </row>
    <row r="19" spans="2:16" x14ac:dyDescent="0.25">
      <c r="B19" s="25" t="s">
        <v>17</v>
      </c>
      <c r="C19" s="27">
        <f>C14-C18</f>
        <v>248825.44969299075</v>
      </c>
      <c r="D19" s="27">
        <f>D14-D18</f>
        <v>196340.10541857203</v>
      </c>
    </row>
    <row r="20" spans="2:16" x14ac:dyDescent="0.25">
      <c r="C20" s="1"/>
    </row>
    <row r="21" spans="2:16" x14ac:dyDescent="0.25">
      <c r="B21" s="46" t="s">
        <v>24</v>
      </c>
      <c r="C21" s="47"/>
      <c r="D21" s="45">
        <f>$C$19/$D$19</f>
        <v>1.2673185091885668</v>
      </c>
    </row>
    <row r="23" spans="2:16" ht="15" customHeight="1" x14ac:dyDescent="0.25">
      <c r="B23" s="35" t="s">
        <v>6</v>
      </c>
      <c r="C23" s="28" t="s">
        <v>13</v>
      </c>
      <c r="D23" s="10" t="s">
        <v>20</v>
      </c>
      <c r="E23" s="11"/>
      <c r="F23" s="11"/>
      <c r="G23" s="11"/>
      <c r="H23" s="11"/>
      <c r="I23" s="11"/>
      <c r="J23" s="11"/>
      <c r="K23" s="12"/>
      <c r="L23" s="9" t="s">
        <v>21</v>
      </c>
      <c r="M23" s="5"/>
      <c r="N23" s="5"/>
    </row>
    <row r="24" spans="2:16" ht="15" customHeight="1" x14ac:dyDescent="0.25">
      <c r="B24" s="36"/>
      <c r="C24" s="29"/>
      <c r="D24" s="31" t="s">
        <v>19</v>
      </c>
      <c r="E24" s="6" t="s">
        <v>14</v>
      </c>
      <c r="F24" s="6"/>
      <c r="G24" s="6"/>
      <c r="H24" s="6" t="s">
        <v>18</v>
      </c>
      <c r="I24" s="6"/>
      <c r="J24" s="6"/>
      <c r="K24" s="33" t="s">
        <v>16</v>
      </c>
      <c r="L24" s="6" t="s">
        <v>15</v>
      </c>
      <c r="M24" s="6"/>
      <c r="N24" s="6"/>
    </row>
    <row r="25" spans="2:16" s="4" customFormat="1" ht="30" customHeight="1" x14ac:dyDescent="0.25">
      <c r="B25" s="37"/>
      <c r="C25" s="30"/>
      <c r="D25" s="32"/>
      <c r="E25" s="7" t="s">
        <v>4</v>
      </c>
      <c r="F25" s="7" t="s">
        <v>11</v>
      </c>
      <c r="G25" s="8" t="s">
        <v>12</v>
      </c>
      <c r="H25" s="7" t="s">
        <v>4</v>
      </c>
      <c r="I25" s="7" t="s">
        <v>11</v>
      </c>
      <c r="J25" s="8" t="s">
        <v>12</v>
      </c>
      <c r="K25" s="34"/>
      <c r="L25" s="7" t="s">
        <v>4</v>
      </c>
      <c r="M25" s="7" t="s">
        <v>11</v>
      </c>
      <c r="N25" s="7" t="s">
        <v>12</v>
      </c>
    </row>
    <row r="26" spans="2:16" x14ac:dyDescent="0.25">
      <c r="B26" s="2">
        <v>27</v>
      </c>
      <c r="C26" s="1">
        <f t="shared" ref="C26:C64" si="0">VLOOKUP($B26,$C$5:$F$7,3,TRUE)</f>
        <v>2000</v>
      </c>
      <c r="D26" s="16">
        <f t="shared" ref="D26:D64" si="1">VLOOKUP($B26,$C$5:$F$7,4,TRUE)</f>
        <v>400</v>
      </c>
      <c r="E26" s="13">
        <f>$C26</f>
        <v>2000</v>
      </c>
      <c r="F26" s="14">
        <v>0</v>
      </c>
      <c r="G26" s="15">
        <v>0</v>
      </c>
      <c r="H26" s="1">
        <f>$D$26</f>
        <v>400</v>
      </c>
      <c r="I26" s="1">
        <v>0</v>
      </c>
      <c r="J26" s="1">
        <v>0</v>
      </c>
      <c r="K26" s="16">
        <f t="shared" ref="K26:K64" si="2">E26+H26</f>
        <v>2400</v>
      </c>
      <c r="L26" s="1">
        <f>$C26</f>
        <v>2000</v>
      </c>
      <c r="M26" s="1">
        <v>0</v>
      </c>
      <c r="N26" s="1">
        <v>0</v>
      </c>
    </row>
    <row r="27" spans="2:16" x14ac:dyDescent="0.25">
      <c r="B27" s="2">
        <f>B26+1</f>
        <v>28</v>
      </c>
      <c r="C27" s="1">
        <f t="shared" si="0"/>
        <v>2000</v>
      </c>
      <c r="D27" s="16">
        <f t="shared" si="1"/>
        <v>400</v>
      </c>
      <c r="E27" s="13">
        <f t="shared" ref="E27:E64" si="3">$E26+$F27-$G27+$C27</f>
        <v>4104.1000000000004</v>
      </c>
      <c r="F27" s="14">
        <f t="shared" ref="F27:F64" si="4">E26*$C$12</f>
        <v>120</v>
      </c>
      <c r="G27" s="15">
        <f t="shared" ref="G27:G64" si="5">($E26+$F27)*$C$11</f>
        <v>15.899999999999999</v>
      </c>
      <c r="H27" s="1">
        <f>$H26+$I27-$J27+D27</f>
        <v>823.15200000000004</v>
      </c>
      <c r="I27" s="1">
        <f t="shared" ref="I27:I64" si="6">H26*$D$12</f>
        <v>24</v>
      </c>
      <c r="J27" s="1">
        <f>($H26+$I27)*$D$11</f>
        <v>0.84799999999999998</v>
      </c>
      <c r="K27" s="16">
        <f t="shared" si="2"/>
        <v>4927.2520000000004</v>
      </c>
      <c r="L27" s="1">
        <f t="shared" ref="L27:L64" si="7">$L26+$M27-N27+$C27</f>
        <v>4115.76</v>
      </c>
      <c r="M27" s="1">
        <f>L26*$D$12</f>
        <v>120</v>
      </c>
      <c r="N27" s="1">
        <f t="shared" ref="N27:N64" si="8">($L26+$M27)*$D$11</f>
        <v>4.24</v>
      </c>
    </row>
    <row r="28" spans="2:16" x14ac:dyDescent="0.25">
      <c r="B28" s="2">
        <f t="shared" ref="B28:B64" si="9">B27+1</f>
        <v>29</v>
      </c>
      <c r="C28" s="1">
        <f t="shared" si="0"/>
        <v>2000</v>
      </c>
      <c r="D28" s="16">
        <f t="shared" si="1"/>
        <v>400</v>
      </c>
      <c r="E28" s="13">
        <f t="shared" si="3"/>
        <v>6317.7184050000005</v>
      </c>
      <c r="F28" s="14">
        <f t="shared" si="4"/>
        <v>246.24600000000001</v>
      </c>
      <c r="G28" s="15">
        <f t="shared" si="5"/>
        <v>32.627594999999999</v>
      </c>
      <c r="H28" s="1">
        <f t="shared" ref="H28:H64" si="10">$H27+$I28-$J28+D28</f>
        <v>1270.7960377600002</v>
      </c>
      <c r="I28" s="1">
        <f t="shared" si="6"/>
        <v>49.389119999999998</v>
      </c>
      <c r="J28" s="1">
        <f t="shared" ref="J28:J64" si="11">($H27+$I28)*$D$11</f>
        <v>1.7450822400000001</v>
      </c>
      <c r="K28" s="16">
        <f t="shared" si="2"/>
        <v>7588.5144427600007</v>
      </c>
      <c r="L28" s="1">
        <f t="shared" si="7"/>
        <v>6353.9801888000002</v>
      </c>
      <c r="M28" s="1">
        <f t="shared" ref="M28:M64" si="12">L27*$D$12</f>
        <v>246.94560000000001</v>
      </c>
      <c r="N28" s="1">
        <f t="shared" si="8"/>
        <v>8.7254111999999999</v>
      </c>
      <c r="P28" s="1"/>
    </row>
    <row r="29" spans="2:16" x14ac:dyDescent="0.25">
      <c r="B29" s="2">
        <f t="shared" si="9"/>
        <v>30</v>
      </c>
      <c r="C29" s="1">
        <f t="shared" si="0"/>
        <v>2000</v>
      </c>
      <c r="D29" s="16">
        <f t="shared" si="1"/>
        <v>400</v>
      </c>
      <c r="E29" s="13">
        <f t="shared" si="3"/>
        <v>8646.5556479802508</v>
      </c>
      <c r="F29" s="14">
        <f t="shared" si="4"/>
        <v>379.06310430000002</v>
      </c>
      <c r="G29" s="15">
        <f t="shared" si="5"/>
        <v>50.225861319750003</v>
      </c>
      <c r="H29" s="1">
        <f t="shared" si="10"/>
        <v>1744.3497124255489</v>
      </c>
      <c r="I29" s="1">
        <f t="shared" si="6"/>
        <v>76.247762265600016</v>
      </c>
      <c r="J29" s="1">
        <f t="shared" si="11"/>
        <v>2.6940876000512004</v>
      </c>
      <c r="K29" s="16">
        <f t="shared" si="2"/>
        <v>10390.905360405799</v>
      </c>
      <c r="L29" s="1">
        <f t="shared" si="7"/>
        <v>8721.7485621277447</v>
      </c>
      <c r="M29" s="1">
        <f t="shared" si="12"/>
        <v>381.238811328</v>
      </c>
      <c r="N29" s="1">
        <f t="shared" si="8"/>
        <v>13.470438000256001</v>
      </c>
    </row>
    <row r="30" spans="2:16" x14ac:dyDescent="0.25">
      <c r="B30" s="2">
        <f t="shared" si="9"/>
        <v>31</v>
      </c>
      <c r="C30" s="1">
        <f t="shared" si="0"/>
        <v>2000</v>
      </c>
      <c r="D30" s="16">
        <f t="shared" si="1"/>
        <v>400</v>
      </c>
      <c r="E30" s="13">
        <f t="shared" si="3"/>
        <v>11096.608869457623</v>
      </c>
      <c r="F30" s="14">
        <f t="shared" si="4"/>
        <v>518.79333887881501</v>
      </c>
      <c r="G30" s="15">
        <f t="shared" si="5"/>
        <v>68.740117401442987</v>
      </c>
      <c r="H30" s="1">
        <f t="shared" si="10"/>
        <v>2245.3126737807397</v>
      </c>
      <c r="I30" s="1">
        <f t="shared" si="6"/>
        <v>104.66098274553293</v>
      </c>
      <c r="J30" s="1">
        <f t="shared" si="11"/>
        <v>3.6980213903421637</v>
      </c>
      <c r="K30" s="16">
        <f t="shared" si="2"/>
        <v>13341.921543238363</v>
      </c>
      <c r="L30" s="1">
        <f t="shared" si="7"/>
        <v>11226.563368903699</v>
      </c>
      <c r="M30" s="1">
        <f t="shared" si="12"/>
        <v>523.30491372766471</v>
      </c>
      <c r="N30" s="1">
        <f t="shared" si="8"/>
        <v>18.490106951710818</v>
      </c>
    </row>
    <row r="31" spans="2:16" x14ac:dyDescent="0.25">
      <c r="B31" s="2">
        <f t="shared" si="9"/>
        <v>32</v>
      </c>
      <c r="C31" s="1">
        <f t="shared" si="0"/>
        <v>2000</v>
      </c>
      <c r="D31" s="16">
        <f t="shared" si="1"/>
        <v>400</v>
      </c>
      <c r="E31" s="13">
        <f t="shared" si="3"/>
        <v>13674.187361112892</v>
      </c>
      <c r="F31" s="14">
        <f t="shared" si="4"/>
        <v>665.79653216745737</v>
      </c>
      <c r="G31" s="15">
        <f t="shared" si="5"/>
        <v>88.218040512188111</v>
      </c>
      <c r="H31" s="1">
        <f t="shared" si="10"/>
        <v>2775.2713713391686</v>
      </c>
      <c r="I31" s="1">
        <f t="shared" si="6"/>
        <v>134.71876042684437</v>
      </c>
      <c r="J31" s="1">
        <f t="shared" si="11"/>
        <v>4.7600628684151678</v>
      </c>
      <c r="K31" s="16">
        <f t="shared" si="2"/>
        <v>16449.458732452062</v>
      </c>
      <c r="L31" s="1">
        <f t="shared" si="7"/>
        <v>13876.356856695846</v>
      </c>
      <c r="M31" s="1">
        <f t="shared" si="12"/>
        <v>673.59380213422185</v>
      </c>
      <c r="N31" s="1">
        <f t="shared" si="8"/>
        <v>23.800314342075843</v>
      </c>
    </row>
    <row r="32" spans="2:16" x14ac:dyDescent="0.25">
      <c r="B32" s="2">
        <f t="shared" si="9"/>
        <v>33</v>
      </c>
      <c r="C32" s="1">
        <f t="shared" si="0"/>
        <v>2000</v>
      </c>
      <c r="D32" s="16">
        <f t="shared" si="1"/>
        <v>400</v>
      </c>
      <c r="E32" s="13">
        <f t="shared" si="3"/>
        <v>16385.928813258819</v>
      </c>
      <c r="F32" s="14">
        <f t="shared" si="4"/>
        <v>820.45124166677351</v>
      </c>
      <c r="G32" s="15">
        <f t="shared" si="5"/>
        <v>108.70978952084748</v>
      </c>
      <c r="H32" s="1">
        <f t="shared" si="10"/>
        <v>3335.9040783122796</v>
      </c>
      <c r="I32" s="1">
        <f t="shared" si="6"/>
        <v>166.51628228035011</v>
      </c>
      <c r="J32" s="1">
        <f t="shared" si="11"/>
        <v>5.8835753072390373</v>
      </c>
      <c r="K32" s="16">
        <f t="shared" si="2"/>
        <v>19721.832891571099</v>
      </c>
      <c r="L32" s="1">
        <f t="shared" si="7"/>
        <v>16679.5203915614</v>
      </c>
      <c r="M32" s="1">
        <f t="shared" si="12"/>
        <v>832.58141140175076</v>
      </c>
      <c r="N32" s="1">
        <f t="shared" si="8"/>
        <v>29.417876536195191</v>
      </c>
    </row>
    <row r="33" spans="2:14" x14ac:dyDescent="0.25">
      <c r="B33" s="2">
        <f t="shared" si="9"/>
        <v>34</v>
      </c>
      <c r="C33" s="1">
        <f t="shared" si="0"/>
        <v>2000</v>
      </c>
      <c r="D33" s="16">
        <f t="shared" si="1"/>
        <v>400</v>
      </c>
      <c r="E33" s="13">
        <f t="shared" si="3"/>
        <v>19238.816407988939</v>
      </c>
      <c r="F33" s="14">
        <f t="shared" si="4"/>
        <v>983.15572879552906</v>
      </c>
      <c r="G33" s="15">
        <f t="shared" si="5"/>
        <v>130.26813406540759</v>
      </c>
      <c r="H33" s="1">
        <f t="shared" si="10"/>
        <v>3928.9862063649944</v>
      </c>
      <c r="I33" s="1">
        <f t="shared" si="6"/>
        <v>200.15424469873676</v>
      </c>
      <c r="J33" s="1">
        <f t="shared" si="11"/>
        <v>7.0721166460220335</v>
      </c>
      <c r="K33" s="16">
        <f t="shared" si="2"/>
        <v>23167.802614353932</v>
      </c>
      <c r="L33" s="1">
        <f t="shared" si="7"/>
        <v>19644.931031824974</v>
      </c>
      <c r="M33" s="1">
        <f t="shared" si="12"/>
        <v>1000.7712234936839</v>
      </c>
      <c r="N33" s="1">
        <f t="shared" si="8"/>
        <v>35.360583230110173</v>
      </c>
    </row>
    <row r="34" spans="2:14" x14ac:dyDescent="0.25">
      <c r="B34" s="2">
        <f t="shared" si="9"/>
        <v>35</v>
      </c>
      <c r="C34" s="1">
        <f t="shared" si="0"/>
        <v>1750</v>
      </c>
      <c r="D34" s="16">
        <f t="shared" si="1"/>
        <v>350</v>
      </c>
      <c r="E34" s="13">
        <f t="shared" si="3"/>
        <v>21990.196802024762</v>
      </c>
      <c r="F34" s="14">
        <f t="shared" si="4"/>
        <v>1154.3289844793362</v>
      </c>
      <c r="G34" s="15">
        <f t="shared" si="5"/>
        <v>152.94859044351207</v>
      </c>
      <c r="H34" s="1">
        <f t="shared" si="10"/>
        <v>4506.3959279894007</v>
      </c>
      <c r="I34" s="1">
        <f t="shared" si="6"/>
        <v>235.73917238189966</v>
      </c>
      <c r="J34" s="1">
        <f t="shared" si="11"/>
        <v>8.3294507574937882</v>
      </c>
      <c r="K34" s="16">
        <f t="shared" si="2"/>
        <v>26496.592730014163</v>
      </c>
      <c r="L34" s="1">
        <f t="shared" si="7"/>
        <v>22531.979639947003</v>
      </c>
      <c r="M34" s="1">
        <f t="shared" si="12"/>
        <v>1178.6958619094983</v>
      </c>
      <c r="N34" s="1">
        <f t="shared" si="8"/>
        <v>41.647253787468948</v>
      </c>
    </row>
    <row r="35" spans="2:14" x14ac:dyDescent="0.25">
      <c r="B35" s="2">
        <f t="shared" si="9"/>
        <v>36</v>
      </c>
      <c r="C35" s="1">
        <f t="shared" si="0"/>
        <v>1750</v>
      </c>
      <c r="D35" s="16">
        <f t="shared" si="1"/>
        <v>350</v>
      </c>
      <c r="E35" s="13">
        <f t="shared" si="3"/>
        <v>24884.786545570154</v>
      </c>
      <c r="F35" s="14">
        <f t="shared" si="4"/>
        <v>1319.4118081214856</v>
      </c>
      <c r="G35" s="15">
        <f t="shared" si="5"/>
        <v>174.82206457609686</v>
      </c>
      <c r="H35" s="1">
        <f t="shared" si="10"/>
        <v>5117.2261243014273</v>
      </c>
      <c r="I35" s="1">
        <f t="shared" si="6"/>
        <v>270.38375567936401</v>
      </c>
      <c r="J35" s="1">
        <f t="shared" si="11"/>
        <v>9.5535593673375292</v>
      </c>
      <c r="K35" s="16">
        <f t="shared" si="2"/>
        <v>30002.012669871583</v>
      </c>
      <c r="L35" s="1">
        <f t="shared" si="7"/>
        <v>25586.130621507134</v>
      </c>
      <c r="M35" s="1">
        <f t="shared" si="12"/>
        <v>1351.9187783968202</v>
      </c>
      <c r="N35" s="1">
        <f t="shared" si="8"/>
        <v>47.767796836687644</v>
      </c>
    </row>
    <row r="36" spans="2:14" x14ac:dyDescent="0.25">
      <c r="B36" s="2">
        <f t="shared" si="9"/>
        <v>37</v>
      </c>
      <c r="C36" s="1">
        <f t="shared" si="0"/>
        <v>1750</v>
      </c>
      <c r="D36" s="16">
        <f t="shared" si="1"/>
        <v>350</v>
      </c>
      <c r="E36" s="13">
        <f t="shared" si="3"/>
        <v>27930.039685267078</v>
      </c>
      <c r="F36" s="14">
        <f t="shared" si="4"/>
        <v>1493.0871927342091</v>
      </c>
      <c r="G36" s="15">
        <f t="shared" si="5"/>
        <v>197.8340530372827</v>
      </c>
      <c r="H36" s="1">
        <f t="shared" si="10"/>
        <v>5763.4111723759943</v>
      </c>
      <c r="I36" s="1">
        <f t="shared" si="6"/>
        <v>307.0335674580856</v>
      </c>
      <c r="J36" s="1">
        <f t="shared" si="11"/>
        <v>10.848519383519026</v>
      </c>
      <c r="K36" s="16">
        <f t="shared" si="2"/>
        <v>33693.450857643074</v>
      </c>
      <c r="L36" s="1">
        <f t="shared" si="7"/>
        <v>28817.055861879966</v>
      </c>
      <c r="M36" s="1">
        <f t="shared" si="12"/>
        <v>1535.167837290428</v>
      </c>
      <c r="N36" s="1">
        <f t="shared" si="8"/>
        <v>54.242596917595129</v>
      </c>
    </row>
    <row r="37" spans="2:14" x14ac:dyDescent="0.25">
      <c r="B37" s="2">
        <f t="shared" si="9"/>
        <v>38</v>
      </c>
      <c r="C37" s="1">
        <f t="shared" si="0"/>
        <v>1750</v>
      </c>
      <c r="D37" s="16">
        <f t="shared" si="1"/>
        <v>350</v>
      </c>
      <c r="E37" s="13">
        <f t="shared" si="3"/>
        <v>31133.798250885229</v>
      </c>
      <c r="F37" s="14">
        <f t="shared" si="4"/>
        <v>1675.8023811160247</v>
      </c>
      <c r="G37" s="15">
        <f t="shared" si="5"/>
        <v>222.04381549787325</v>
      </c>
      <c r="H37" s="1">
        <f t="shared" si="10"/>
        <v>6446.9974110331168</v>
      </c>
      <c r="I37" s="1">
        <f t="shared" si="6"/>
        <v>345.80467034255963</v>
      </c>
      <c r="J37" s="1">
        <f t="shared" si="11"/>
        <v>12.218431685437109</v>
      </c>
      <c r="K37" s="16">
        <f t="shared" si="2"/>
        <v>37580.795661918346</v>
      </c>
      <c r="L37" s="1">
        <f t="shared" si="7"/>
        <v>32234.987055165577</v>
      </c>
      <c r="M37" s="1">
        <f t="shared" si="12"/>
        <v>1729.0233517127979</v>
      </c>
      <c r="N37" s="1">
        <f t="shared" si="8"/>
        <v>61.092158427185524</v>
      </c>
    </row>
    <row r="38" spans="2:14" x14ac:dyDescent="0.25">
      <c r="B38" s="2">
        <f t="shared" si="9"/>
        <v>39</v>
      </c>
      <c r="C38" s="1">
        <f t="shared" si="0"/>
        <v>1750</v>
      </c>
      <c r="D38" s="16">
        <f t="shared" si="1"/>
        <v>350</v>
      </c>
      <c r="E38" s="13">
        <f t="shared" si="3"/>
        <v>34504.312449843805</v>
      </c>
      <c r="F38" s="14">
        <f t="shared" si="4"/>
        <v>1868.0278950531138</v>
      </c>
      <c r="G38" s="15">
        <f t="shared" si="5"/>
        <v>247.51369609453755</v>
      </c>
      <c r="H38" s="1">
        <f t="shared" si="10"/>
        <v>7170.1496211837139</v>
      </c>
      <c r="I38" s="1">
        <f t="shared" si="6"/>
        <v>386.81984466198702</v>
      </c>
      <c r="J38" s="1">
        <f t="shared" si="11"/>
        <v>13.667634511390208</v>
      </c>
      <c r="K38" s="16">
        <f t="shared" si="2"/>
        <v>41674.462071027519</v>
      </c>
      <c r="L38" s="1">
        <f t="shared" si="7"/>
        <v>35850.748105918559</v>
      </c>
      <c r="M38" s="1">
        <f t="shared" si="12"/>
        <v>1934.0992233099346</v>
      </c>
      <c r="N38" s="1">
        <f t="shared" si="8"/>
        <v>68.338172556951022</v>
      </c>
    </row>
    <row r="39" spans="2:14" x14ac:dyDescent="0.25">
      <c r="B39" s="2">
        <f t="shared" si="9"/>
        <v>40</v>
      </c>
      <c r="C39" s="1">
        <f t="shared" si="0"/>
        <v>1750</v>
      </c>
      <c r="D39" s="16">
        <f t="shared" si="1"/>
        <v>350</v>
      </c>
      <c r="E39" s="13">
        <f t="shared" si="3"/>
        <v>38050.261912858172</v>
      </c>
      <c r="F39" s="14">
        <f t="shared" si="4"/>
        <v>2070.2587469906284</v>
      </c>
      <c r="G39" s="15">
        <f t="shared" si="5"/>
        <v>274.30928397625826</v>
      </c>
      <c r="H39" s="1">
        <f t="shared" si="10"/>
        <v>7935.1578812578273</v>
      </c>
      <c r="I39" s="1">
        <f t="shared" si="6"/>
        <v>430.20897727102283</v>
      </c>
      <c r="J39" s="1">
        <f t="shared" si="11"/>
        <v>15.200717196909475</v>
      </c>
      <c r="K39" s="16">
        <f t="shared" si="2"/>
        <v>45985.419794116002</v>
      </c>
      <c r="L39" s="1">
        <f t="shared" si="7"/>
        <v>39675.789406289128</v>
      </c>
      <c r="M39" s="1">
        <f t="shared" si="12"/>
        <v>2151.0448863551137</v>
      </c>
      <c r="N39" s="1">
        <f t="shared" si="8"/>
        <v>76.003585984547342</v>
      </c>
    </row>
    <row r="40" spans="2:14" x14ac:dyDescent="0.25">
      <c r="B40" s="2">
        <f t="shared" si="9"/>
        <v>41</v>
      </c>
      <c r="C40" s="1">
        <f t="shared" si="0"/>
        <v>1750</v>
      </c>
      <c r="D40" s="16">
        <f t="shared" si="1"/>
        <v>350</v>
      </c>
      <c r="E40" s="13">
        <f t="shared" si="3"/>
        <v>41780.778045422441</v>
      </c>
      <c r="F40" s="14">
        <f t="shared" si="4"/>
        <v>2283.0157147714904</v>
      </c>
      <c r="G40" s="15">
        <f t="shared" si="5"/>
        <v>302.49958220722249</v>
      </c>
      <c r="H40" s="1">
        <f t="shared" si="10"/>
        <v>8744.4448194250308</v>
      </c>
      <c r="I40" s="1">
        <f t="shared" si="6"/>
        <v>476.10947287546963</v>
      </c>
      <c r="J40" s="1">
        <f t="shared" si="11"/>
        <v>16.822534708266595</v>
      </c>
      <c r="K40" s="16">
        <f t="shared" si="2"/>
        <v>50525.22286484747</v>
      </c>
      <c r="L40" s="1">
        <f t="shared" si="7"/>
        <v>43722.224097125138</v>
      </c>
      <c r="M40" s="1">
        <f t="shared" si="12"/>
        <v>2380.5473643773475</v>
      </c>
      <c r="N40" s="1">
        <f t="shared" si="8"/>
        <v>84.112673541332953</v>
      </c>
    </row>
    <row r="41" spans="2:14" x14ac:dyDescent="0.25">
      <c r="B41" s="2">
        <f t="shared" si="9"/>
        <v>42</v>
      </c>
      <c r="C41" s="1">
        <f t="shared" si="0"/>
        <v>1750</v>
      </c>
      <c r="D41" s="16">
        <f t="shared" si="1"/>
        <v>350</v>
      </c>
      <c r="E41" s="13">
        <f t="shared" si="3"/>
        <v>45705.467542686674</v>
      </c>
      <c r="F41" s="14">
        <f t="shared" si="4"/>
        <v>2506.8466827253465</v>
      </c>
      <c r="G41" s="15">
        <f t="shared" si="5"/>
        <v>332.15718546110838</v>
      </c>
      <c r="H41" s="1">
        <f t="shared" si="10"/>
        <v>9600.5732855733513</v>
      </c>
      <c r="I41" s="1">
        <f t="shared" si="6"/>
        <v>524.66668916550179</v>
      </c>
      <c r="J41" s="1">
        <f t="shared" si="11"/>
        <v>18.538223017181068</v>
      </c>
      <c r="K41" s="16">
        <f t="shared" si="2"/>
        <v>55306.040828260026</v>
      </c>
      <c r="L41" s="1">
        <f t="shared" si="7"/>
        <v>48002.866427866735</v>
      </c>
      <c r="M41" s="1">
        <f t="shared" si="12"/>
        <v>2623.3334458275081</v>
      </c>
      <c r="N41" s="1">
        <f t="shared" si="8"/>
        <v>92.691115085905295</v>
      </c>
    </row>
    <row r="42" spans="2:14" x14ac:dyDescent="0.25">
      <c r="B42" s="2">
        <f t="shared" si="9"/>
        <v>43</v>
      </c>
      <c r="C42" s="1">
        <f t="shared" si="0"/>
        <v>1750</v>
      </c>
      <c r="D42" s="16">
        <f t="shared" si="1"/>
        <v>350</v>
      </c>
      <c r="E42" s="13">
        <f t="shared" si="3"/>
        <v>49834.437128283513</v>
      </c>
      <c r="F42" s="14">
        <f t="shared" si="4"/>
        <v>2742.3280525612004</v>
      </c>
      <c r="G42" s="15">
        <f t="shared" si="5"/>
        <v>363.35846696435902</v>
      </c>
      <c r="H42" s="1">
        <f t="shared" si="10"/>
        <v>10506.254467342336</v>
      </c>
      <c r="I42" s="1">
        <f t="shared" si="6"/>
        <v>576.03439713440105</v>
      </c>
      <c r="J42" s="1">
        <f t="shared" si="11"/>
        <v>20.353215365415505</v>
      </c>
      <c r="K42" s="16">
        <f t="shared" si="2"/>
        <v>60340.691595625845</v>
      </c>
      <c r="L42" s="1">
        <f t="shared" si="7"/>
        <v>52531.272336711656</v>
      </c>
      <c r="M42" s="1">
        <f t="shared" si="12"/>
        <v>2880.1719856720038</v>
      </c>
      <c r="N42" s="1">
        <f t="shared" si="8"/>
        <v>101.76607682707747</v>
      </c>
    </row>
    <row r="43" spans="2:14" x14ac:dyDescent="0.25">
      <c r="B43" s="2">
        <f t="shared" si="9"/>
        <v>44</v>
      </c>
      <c r="C43" s="1">
        <f t="shared" si="0"/>
        <v>1750</v>
      </c>
      <c r="D43" s="16">
        <f t="shared" si="1"/>
        <v>350</v>
      </c>
      <c r="E43" s="13">
        <f t="shared" si="3"/>
        <v>54178.319580810668</v>
      </c>
      <c r="F43" s="14">
        <f t="shared" si="4"/>
        <v>2990.0662276970106</v>
      </c>
      <c r="G43" s="15">
        <f t="shared" si="5"/>
        <v>396.1837751698539</v>
      </c>
      <c r="H43" s="1">
        <f t="shared" si="10"/>
        <v>11464.356475912111</v>
      </c>
      <c r="I43" s="1">
        <f t="shared" si="6"/>
        <v>630.37526804054016</v>
      </c>
      <c r="J43" s="1">
        <f t="shared" si="11"/>
        <v>22.273259470765751</v>
      </c>
      <c r="K43" s="16">
        <f t="shared" si="2"/>
        <v>65642.676056722776</v>
      </c>
      <c r="L43" s="1">
        <f t="shared" si="7"/>
        <v>57321.782379560522</v>
      </c>
      <c r="M43" s="1">
        <f t="shared" si="12"/>
        <v>3151.8763402026993</v>
      </c>
      <c r="N43" s="1">
        <f t="shared" si="8"/>
        <v>111.36629735382871</v>
      </c>
    </row>
    <row r="44" spans="2:14" x14ac:dyDescent="0.25">
      <c r="B44" s="2">
        <f t="shared" si="9"/>
        <v>45</v>
      </c>
      <c r="C44" s="1">
        <f t="shared" si="0"/>
        <v>1750</v>
      </c>
      <c r="D44" s="16">
        <f t="shared" si="1"/>
        <v>350</v>
      </c>
      <c r="E44" s="13">
        <f t="shared" si="3"/>
        <v>58748.30111499186</v>
      </c>
      <c r="F44" s="14">
        <f t="shared" si="4"/>
        <v>3250.6991748486398</v>
      </c>
      <c r="G44" s="15">
        <f t="shared" si="5"/>
        <v>430.71764066744481</v>
      </c>
      <c r="H44" s="1">
        <f t="shared" si="10"/>
        <v>12477.913428737904</v>
      </c>
      <c r="I44" s="1">
        <f t="shared" si="6"/>
        <v>687.86138855472666</v>
      </c>
      <c r="J44" s="1">
        <f t="shared" si="11"/>
        <v>24.304435728933676</v>
      </c>
      <c r="K44" s="16">
        <f t="shared" si="2"/>
        <v>71226.214543729759</v>
      </c>
      <c r="L44" s="1">
        <f t="shared" si="7"/>
        <v>62389.567143689485</v>
      </c>
      <c r="M44" s="1">
        <f t="shared" si="12"/>
        <v>3439.3069427736314</v>
      </c>
      <c r="N44" s="1">
        <f t="shared" si="8"/>
        <v>121.52217864466832</v>
      </c>
    </row>
    <row r="45" spans="2:14" x14ac:dyDescent="0.25">
      <c r="B45" s="2">
        <f t="shared" si="9"/>
        <v>46</v>
      </c>
      <c r="C45" s="1">
        <f t="shared" si="0"/>
        <v>1750</v>
      </c>
      <c r="D45" s="16">
        <f t="shared" si="1"/>
        <v>350</v>
      </c>
      <c r="E45" s="13">
        <f t="shared" si="3"/>
        <v>63556.15018802719</v>
      </c>
      <c r="F45" s="14">
        <f t="shared" si="4"/>
        <v>3524.8980668995114</v>
      </c>
      <c r="G45" s="15">
        <f t="shared" si="5"/>
        <v>467.04899386418526</v>
      </c>
      <c r="H45" s="1">
        <f t="shared" si="10"/>
        <v>13550.135057993255</v>
      </c>
      <c r="I45" s="1">
        <f t="shared" si="6"/>
        <v>748.67480572427417</v>
      </c>
      <c r="J45" s="1">
        <f t="shared" si="11"/>
        <v>26.453176468924358</v>
      </c>
      <c r="K45" s="16">
        <f t="shared" si="2"/>
        <v>77106.285246020445</v>
      </c>
      <c r="L45" s="1">
        <f t="shared" si="7"/>
        <v>67750.675289966224</v>
      </c>
      <c r="M45" s="1">
        <f t="shared" si="12"/>
        <v>3743.3740286213688</v>
      </c>
      <c r="N45" s="1">
        <f t="shared" si="8"/>
        <v>132.2658823446217</v>
      </c>
    </row>
    <row r="46" spans="2:14" x14ac:dyDescent="0.25">
      <c r="B46" s="2">
        <f t="shared" si="9"/>
        <v>47</v>
      </c>
      <c r="C46" s="1">
        <f t="shared" si="0"/>
        <v>1750</v>
      </c>
      <c r="D46" s="16">
        <f t="shared" si="1"/>
        <v>350</v>
      </c>
      <c r="E46" s="13">
        <f t="shared" si="3"/>
        <v>68614.247805314008</v>
      </c>
      <c r="F46" s="14">
        <f t="shared" si="4"/>
        <v>3813.3690112816312</v>
      </c>
      <c r="G46" s="15">
        <f t="shared" si="5"/>
        <v>505.27139399481615</v>
      </c>
      <c r="H46" s="1">
        <f t="shared" si="10"/>
        <v>14684.416875149904</v>
      </c>
      <c r="I46" s="1">
        <f t="shared" si="6"/>
        <v>813.00810347959532</v>
      </c>
      <c r="J46" s="1">
        <f t="shared" si="11"/>
        <v>28.7262863229457</v>
      </c>
      <c r="K46" s="16">
        <f t="shared" si="2"/>
        <v>83298.664680463917</v>
      </c>
      <c r="L46" s="1">
        <f t="shared" si="7"/>
        <v>73422.084375749459</v>
      </c>
      <c r="M46" s="1">
        <f t="shared" si="12"/>
        <v>4065.0405173979734</v>
      </c>
      <c r="N46" s="1">
        <f t="shared" si="8"/>
        <v>143.6314316147284</v>
      </c>
    </row>
    <row r="47" spans="2:14" x14ac:dyDescent="0.25">
      <c r="B47" s="2">
        <f t="shared" si="9"/>
        <v>48</v>
      </c>
      <c r="C47" s="1">
        <f t="shared" si="0"/>
        <v>1750</v>
      </c>
      <c r="D47" s="16">
        <f t="shared" si="1"/>
        <v>350</v>
      </c>
      <c r="E47" s="13">
        <f t="shared" si="3"/>
        <v>73935.619403580597</v>
      </c>
      <c r="F47" s="14">
        <f t="shared" si="4"/>
        <v>4116.8548683188401</v>
      </c>
      <c r="G47" s="15">
        <f t="shared" si="5"/>
        <v>545.48327005224633</v>
      </c>
      <c r="H47" s="1">
        <f t="shared" si="10"/>
        <v>15884.35092388358</v>
      </c>
      <c r="I47" s="1">
        <f t="shared" si="6"/>
        <v>881.06501250899419</v>
      </c>
      <c r="J47" s="1">
        <f t="shared" si="11"/>
        <v>31.130963775317795</v>
      </c>
      <c r="K47" s="16">
        <f t="shared" si="2"/>
        <v>89819.97032746418</v>
      </c>
      <c r="L47" s="1">
        <f t="shared" si="7"/>
        <v>79421.754619417843</v>
      </c>
      <c r="M47" s="1">
        <f t="shared" si="12"/>
        <v>4405.3250625449673</v>
      </c>
      <c r="N47" s="1">
        <f t="shared" si="8"/>
        <v>155.65481887658888</v>
      </c>
    </row>
    <row r="48" spans="2:14" x14ac:dyDescent="0.25">
      <c r="B48" s="2">
        <f t="shared" si="9"/>
        <v>49</v>
      </c>
      <c r="C48" s="1">
        <f t="shared" si="0"/>
        <v>1750</v>
      </c>
      <c r="D48" s="16">
        <f t="shared" si="1"/>
        <v>350</v>
      </c>
      <c r="E48" s="13">
        <f t="shared" si="3"/>
        <v>79533.968393536954</v>
      </c>
      <c r="F48" s="14">
        <f t="shared" si="4"/>
        <v>4436.137164214836</v>
      </c>
      <c r="G48" s="15">
        <f t="shared" si="5"/>
        <v>587.78817425846569</v>
      </c>
      <c r="H48" s="1">
        <f t="shared" si="10"/>
        <v>17153.737155357961</v>
      </c>
      <c r="I48" s="1">
        <f t="shared" si="6"/>
        <v>953.06105543301476</v>
      </c>
      <c r="J48" s="1">
        <f t="shared" si="11"/>
        <v>33.674823958633191</v>
      </c>
      <c r="K48" s="16">
        <f t="shared" si="2"/>
        <v>96687.705548894912</v>
      </c>
      <c r="L48" s="1">
        <f t="shared" si="7"/>
        <v>85768.685776789745</v>
      </c>
      <c r="M48" s="1">
        <f t="shared" si="12"/>
        <v>4765.30527716507</v>
      </c>
      <c r="N48" s="1">
        <f t="shared" si="8"/>
        <v>168.37411979316582</v>
      </c>
    </row>
    <row r="49" spans="2:14" x14ac:dyDescent="0.25">
      <c r="B49" s="2">
        <f t="shared" si="9"/>
        <v>50</v>
      </c>
      <c r="C49" s="1">
        <f t="shared" si="0"/>
        <v>1750</v>
      </c>
      <c r="D49" s="16">
        <f t="shared" si="1"/>
        <v>350</v>
      </c>
      <c r="E49" s="13">
        <f t="shared" si="3"/>
        <v>85423.711448420552</v>
      </c>
      <c r="F49" s="14">
        <f t="shared" si="4"/>
        <v>4772.0381036122171</v>
      </c>
      <c r="G49" s="15">
        <f t="shared" si="5"/>
        <v>632.29504872861878</v>
      </c>
      <c r="H49" s="1">
        <f t="shared" si="10"/>
        <v>18496.595461910078</v>
      </c>
      <c r="I49" s="1">
        <f t="shared" si="6"/>
        <v>1029.2242293214777</v>
      </c>
      <c r="J49" s="1">
        <f t="shared" si="11"/>
        <v>36.365922769358875</v>
      </c>
      <c r="K49" s="16">
        <f t="shared" si="2"/>
        <v>103920.30691033063</v>
      </c>
      <c r="L49" s="1">
        <f t="shared" si="7"/>
        <v>92482.977309550333</v>
      </c>
      <c r="M49" s="1">
        <f t="shared" si="12"/>
        <v>5146.1211466073846</v>
      </c>
      <c r="N49" s="1">
        <f t="shared" si="8"/>
        <v>181.82961384679427</v>
      </c>
    </row>
    <row r="50" spans="2:14" x14ac:dyDescent="0.25">
      <c r="B50" s="2">
        <f t="shared" si="9"/>
        <v>51</v>
      </c>
      <c r="C50" s="1">
        <f t="shared" si="0"/>
        <v>1500</v>
      </c>
      <c r="D50" s="16">
        <f t="shared" si="1"/>
        <v>300</v>
      </c>
      <c r="E50" s="13">
        <f t="shared" si="3"/>
        <v>91370.015629310845</v>
      </c>
      <c r="F50" s="14">
        <f t="shared" si="4"/>
        <v>5125.4226869052327</v>
      </c>
      <c r="G50" s="15">
        <f t="shared" si="5"/>
        <v>679.11850601494336</v>
      </c>
      <c r="H50" s="1">
        <f t="shared" si="10"/>
        <v>19867.178407245432</v>
      </c>
      <c r="I50" s="1">
        <f t="shared" si="6"/>
        <v>1109.7957277146047</v>
      </c>
      <c r="J50" s="1">
        <f t="shared" si="11"/>
        <v>39.212782379249369</v>
      </c>
      <c r="K50" s="16">
        <f t="shared" si="2"/>
        <v>111237.19403655628</v>
      </c>
      <c r="L50" s="1">
        <f t="shared" si="7"/>
        <v>99335.892036227116</v>
      </c>
      <c r="M50" s="1">
        <f t="shared" si="12"/>
        <v>5548.9786385730195</v>
      </c>
      <c r="N50" s="1">
        <f t="shared" si="8"/>
        <v>196.06391189624674</v>
      </c>
    </row>
    <row r="51" spans="2:14" x14ac:dyDescent="0.25">
      <c r="B51" s="2">
        <f t="shared" si="9"/>
        <v>52</v>
      </c>
      <c r="C51" s="1">
        <f t="shared" si="0"/>
        <v>1500</v>
      </c>
      <c r="D51" s="16">
        <f t="shared" si="1"/>
        <v>300</v>
      </c>
      <c r="E51" s="13">
        <f t="shared" si="3"/>
        <v>97625.824942816471</v>
      </c>
      <c r="F51" s="14">
        <f t="shared" si="4"/>
        <v>5482.2009377586501</v>
      </c>
      <c r="G51" s="15">
        <f t="shared" si="5"/>
        <v>726.39162425302118</v>
      </c>
      <c r="H51" s="1">
        <f t="shared" si="10"/>
        <v>21317.090693456797</v>
      </c>
      <c r="I51" s="1">
        <f t="shared" si="6"/>
        <v>1192.030704434726</v>
      </c>
      <c r="J51" s="1">
        <f t="shared" si="11"/>
        <v>42.118418223360315</v>
      </c>
      <c r="K51" s="16">
        <f t="shared" si="2"/>
        <v>118942.91563627328</v>
      </c>
      <c r="L51" s="1">
        <f t="shared" si="7"/>
        <v>106585.45346728394</v>
      </c>
      <c r="M51" s="1">
        <f t="shared" si="12"/>
        <v>5960.1535221736267</v>
      </c>
      <c r="N51" s="1">
        <f t="shared" si="8"/>
        <v>210.5920911168015</v>
      </c>
    </row>
    <row r="52" spans="2:14" x14ac:dyDescent="0.25">
      <c r="B52" s="2">
        <f t="shared" si="9"/>
        <v>53</v>
      </c>
      <c r="C52" s="1">
        <f t="shared" si="0"/>
        <v>1500</v>
      </c>
      <c r="D52" s="16">
        <f t="shared" si="1"/>
        <v>300</v>
      </c>
      <c r="E52" s="13">
        <f t="shared" si="3"/>
        <v>104207.24913109007</v>
      </c>
      <c r="F52" s="14">
        <f t="shared" si="4"/>
        <v>5857.5494965689877</v>
      </c>
      <c r="G52" s="15">
        <f t="shared" si="5"/>
        <v>776.12530829539094</v>
      </c>
      <c r="H52" s="1">
        <f t="shared" si="10"/>
        <v>22850.923902794078</v>
      </c>
      <c r="I52" s="1">
        <f t="shared" si="6"/>
        <v>1279.0254416074079</v>
      </c>
      <c r="J52" s="1">
        <f t="shared" si="11"/>
        <v>45.192232270128414</v>
      </c>
      <c r="K52" s="16">
        <f t="shared" si="2"/>
        <v>127058.17303388414</v>
      </c>
      <c r="L52" s="1">
        <f t="shared" si="7"/>
        <v>114254.61951397033</v>
      </c>
      <c r="M52" s="1">
        <f t="shared" si="12"/>
        <v>6395.1272080370363</v>
      </c>
      <c r="N52" s="1">
        <f t="shared" si="8"/>
        <v>225.96116135064196</v>
      </c>
    </row>
    <row r="53" spans="2:14" x14ac:dyDescent="0.25">
      <c r="B53" s="2">
        <f t="shared" si="9"/>
        <v>54</v>
      </c>
      <c r="C53" s="1">
        <f t="shared" si="0"/>
        <v>1500</v>
      </c>
      <c r="D53" s="16">
        <f t="shared" si="1"/>
        <v>300</v>
      </c>
      <c r="E53" s="13">
        <f t="shared" si="3"/>
        <v>111131.2364483633</v>
      </c>
      <c r="F53" s="14">
        <f t="shared" si="4"/>
        <v>6252.434947865404</v>
      </c>
      <c r="G53" s="15">
        <f t="shared" si="5"/>
        <v>828.44763059216598</v>
      </c>
      <c r="H53" s="1">
        <f t="shared" si="10"/>
        <v>24473.535378287797</v>
      </c>
      <c r="I53" s="1">
        <f t="shared" si="6"/>
        <v>1371.0554341676448</v>
      </c>
      <c r="J53" s="1">
        <f t="shared" si="11"/>
        <v>48.443958673923447</v>
      </c>
      <c r="K53" s="16">
        <f t="shared" si="2"/>
        <v>135604.77182665109</v>
      </c>
      <c r="L53" s="1">
        <f t="shared" si="7"/>
        <v>122367.67689143894</v>
      </c>
      <c r="M53" s="1">
        <f t="shared" si="12"/>
        <v>6855.2771708382197</v>
      </c>
      <c r="N53" s="1">
        <f t="shared" si="8"/>
        <v>242.21979336961712</v>
      </c>
    </row>
    <row r="54" spans="2:14" x14ac:dyDescent="0.25">
      <c r="B54" s="2">
        <f t="shared" si="9"/>
        <v>55</v>
      </c>
      <c r="C54" s="1">
        <f t="shared" si="0"/>
        <v>1500</v>
      </c>
      <c r="D54" s="16">
        <f t="shared" si="1"/>
        <v>300</v>
      </c>
      <c r="E54" s="13">
        <f t="shared" si="3"/>
        <v>118415.61730550061</v>
      </c>
      <c r="F54" s="14">
        <f t="shared" si="4"/>
        <v>6667.8741869017977</v>
      </c>
      <c r="G54" s="15">
        <f t="shared" si="5"/>
        <v>883.49332976448818</v>
      </c>
      <c r="H54" s="1">
        <f t="shared" si="10"/>
        <v>26190.063605983094</v>
      </c>
      <c r="I54" s="1">
        <f t="shared" si="6"/>
        <v>1468.4121226972677</v>
      </c>
      <c r="J54" s="1">
        <f t="shared" si="11"/>
        <v>51.883895001970131</v>
      </c>
      <c r="K54" s="16">
        <f t="shared" si="2"/>
        <v>144605.68091148371</v>
      </c>
      <c r="L54" s="1">
        <f t="shared" si="7"/>
        <v>130950.31802991542</v>
      </c>
      <c r="M54" s="1">
        <f t="shared" si="12"/>
        <v>7342.0606134863365</v>
      </c>
      <c r="N54" s="1">
        <f t="shared" si="8"/>
        <v>259.41947500985054</v>
      </c>
    </row>
    <row r="55" spans="2:14" x14ac:dyDescent="0.25">
      <c r="B55" s="2">
        <f t="shared" si="9"/>
        <v>56</v>
      </c>
      <c r="C55" s="1">
        <f t="shared" si="0"/>
        <v>1500</v>
      </c>
      <c r="D55" s="16">
        <f t="shared" si="1"/>
        <v>300</v>
      </c>
      <c r="E55" s="13">
        <f t="shared" si="3"/>
        <v>126079.15018625192</v>
      </c>
      <c r="F55" s="14">
        <f t="shared" si="4"/>
        <v>7104.9370383300366</v>
      </c>
      <c r="G55" s="15">
        <f t="shared" si="5"/>
        <v>941.40415757872984</v>
      </c>
      <c r="H55" s="1">
        <f t="shared" si="10"/>
        <v>28005.944487497396</v>
      </c>
      <c r="I55" s="1">
        <f t="shared" si="6"/>
        <v>1571.4038163589855</v>
      </c>
      <c r="J55" s="1">
        <f t="shared" si="11"/>
        <v>55.522934844684166</v>
      </c>
      <c r="K55" s="16">
        <f t="shared" si="2"/>
        <v>154085.09467374932</v>
      </c>
      <c r="L55" s="1">
        <f t="shared" si="7"/>
        <v>140029.72243748693</v>
      </c>
      <c r="M55" s="1">
        <f t="shared" si="12"/>
        <v>7857.0190817949251</v>
      </c>
      <c r="N55" s="1">
        <f t="shared" si="8"/>
        <v>277.61467422342071</v>
      </c>
    </row>
    <row r="56" spans="2:14" x14ac:dyDescent="0.25">
      <c r="B56" s="2">
        <f t="shared" si="9"/>
        <v>57</v>
      </c>
      <c r="C56" s="1">
        <f t="shared" si="0"/>
        <v>1500</v>
      </c>
      <c r="D56" s="16">
        <f t="shared" si="1"/>
        <v>300</v>
      </c>
      <c r="E56" s="13">
        <f t="shared" si="3"/>
        <v>134141.56995344633</v>
      </c>
      <c r="F56" s="14">
        <f t="shared" si="4"/>
        <v>7564.7490111751149</v>
      </c>
      <c r="G56" s="15">
        <f t="shared" si="5"/>
        <v>1002.3292439807027</v>
      </c>
      <c r="H56" s="1">
        <f t="shared" si="10"/>
        <v>29926.928554433744</v>
      </c>
      <c r="I56" s="1">
        <f t="shared" si="6"/>
        <v>1680.3566692498437</v>
      </c>
      <c r="J56" s="1">
        <f t="shared" si="11"/>
        <v>59.372602313494475</v>
      </c>
      <c r="K56" s="16">
        <f t="shared" si="2"/>
        <v>164068.49850788008</v>
      </c>
      <c r="L56" s="1">
        <f t="shared" si="7"/>
        <v>149634.64277216868</v>
      </c>
      <c r="M56" s="1">
        <f t="shared" si="12"/>
        <v>8401.7833462492144</v>
      </c>
      <c r="N56" s="1">
        <f t="shared" si="8"/>
        <v>296.86301156747231</v>
      </c>
    </row>
    <row r="57" spans="2:14" x14ac:dyDescent="0.25">
      <c r="B57" s="2">
        <f t="shared" si="9"/>
        <v>58</v>
      </c>
      <c r="C57" s="1">
        <f t="shared" si="0"/>
        <v>1500</v>
      </c>
      <c r="D57" s="16">
        <f t="shared" si="1"/>
        <v>300</v>
      </c>
      <c r="E57" s="13">
        <f t="shared" si="3"/>
        <v>142623.63866952321</v>
      </c>
      <c r="F57" s="14">
        <f t="shared" si="4"/>
        <v>8048.49419720678</v>
      </c>
      <c r="G57" s="15">
        <f t="shared" si="5"/>
        <v>1066.4254811298983</v>
      </c>
      <c r="H57" s="1">
        <f t="shared" si="10"/>
        <v>31959.099179164372</v>
      </c>
      <c r="I57" s="1">
        <f t="shared" si="6"/>
        <v>1795.6157132660246</v>
      </c>
      <c r="J57" s="1">
        <f t="shared" si="11"/>
        <v>63.445088535399542</v>
      </c>
      <c r="K57" s="16">
        <f t="shared" si="2"/>
        <v>174582.73784868757</v>
      </c>
      <c r="L57" s="1">
        <f t="shared" si="7"/>
        <v>159795.49589582178</v>
      </c>
      <c r="M57" s="1">
        <f t="shared" si="12"/>
        <v>8978.0785663301194</v>
      </c>
      <c r="N57" s="1">
        <f t="shared" si="8"/>
        <v>317.2254426769976</v>
      </c>
    </row>
    <row r="58" spans="2:14" x14ac:dyDescent="0.25">
      <c r="B58" s="2">
        <f t="shared" si="9"/>
        <v>59</v>
      </c>
      <c r="C58" s="1">
        <f t="shared" si="0"/>
        <v>1500</v>
      </c>
      <c r="D58" s="16">
        <f t="shared" si="1"/>
        <v>300</v>
      </c>
      <c r="E58" s="13">
        <f t="shared" si="3"/>
        <v>151547.19906227189</v>
      </c>
      <c r="F58" s="14">
        <f t="shared" si="4"/>
        <v>8557.4183201713913</v>
      </c>
      <c r="G58" s="15">
        <f t="shared" si="5"/>
        <v>1133.8579274227095</v>
      </c>
      <c r="H58" s="1">
        <f t="shared" si="10"/>
        <v>34108.89183965441</v>
      </c>
      <c r="I58" s="1">
        <f t="shared" si="6"/>
        <v>1917.5459507498622</v>
      </c>
      <c r="J58" s="1">
        <f t="shared" si="11"/>
        <v>67.753290259828475</v>
      </c>
      <c r="K58" s="16">
        <f t="shared" si="2"/>
        <v>185656.09090192631</v>
      </c>
      <c r="L58" s="1">
        <f t="shared" si="7"/>
        <v>170544.45919827194</v>
      </c>
      <c r="M58" s="1">
        <f t="shared" si="12"/>
        <v>9587.7297537493068</v>
      </c>
      <c r="N58" s="1">
        <f t="shared" si="8"/>
        <v>338.76645129914215</v>
      </c>
    </row>
    <row r="59" spans="2:14" x14ac:dyDescent="0.25">
      <c r="B59" s="2">
        <f t="shared" si="9"/>
        <v>60</v>
      </c>
      <c r="C59" s="1">
        <f t="shared" si="0"/>
        <v>1500</v>
      </c>
      <c r="D59" s="16">
        <f t="shared" si="1"/>
        <v>300</v>
      </c>
      <c r="E59" s="13">
        <f t="shared" si="3"/>
        <v>160935.23077346315</v>
      </c>
      <c r="F59" s="14">
        <f t="shared" si="4"/>
        <v>9092.8319437363134</v>
      </c>
      <c r="G59" s="15">
        <f t="shared" si="5"/>
        <v>1204.8002325450616</v>
      </c>
      <c r="H59" s="1">
        <f t="shared" si="10"/>
        <v>36383.114499333613</v>
      </c>
      <c r="I59" s="1">
        <f t="shared" si="6"/>
        <v>2046.5335103792645</v>
      </c>
      <c r="J59" s="1">
        <f t="shared" si="11"/>
        <v>72.310850700067363</v>
      </c>
      <c r="K59" s="16">
        <f t="shared" si="2"/>
        <v>197318.34527279675</v>
      </c>
      <c r="L59" s="1">
        <f t="shared" si="7"/>
        <v>181915.57249666794</v>
      </c>
      <c r="M59" s="1">
        <f t="shared" si="12"/>
        <v>10232.667551896317</v>
      </c>
      <c r="N59" s="1">
        <f t="shared" si="8"/>
        <v>361.55425350033653</v>
      </c>
    </row>
    <row r="60" spans="2:14" x14ac:dyDescent="0.25">
      <c r="B60" s="2">
        <f t="shared" si="9"/>
        <v>61</v>
      </c>
      <c r="C60" s="1">
        <f t="shared" si="0"/>
        <v>1500</v>
      </c>
      <c r="D60" s="16">
        <f t="shared" si="1"/>
        <v>300</v>
      </c>
      <c r="E60" s="13">
        <f t="shared" si="3"/>
        <v>170811.9095352219</v>
      </c>
      <c r="F60" s="14">
        <f t="shared" si="4"/>
        <v>9656.1138464077885</v>
      </c>
      <c r="G60" s="15">
        <f t="shared" si="5"/>
        <v>1279.435084649032</v>
      </c>
      <c r="H60" s="1">
        <f t="shared" si="10"/>
        <v>38788.969166555042</v>
      </c>
      <c r="I60" s="1">
        <f t="shared" si="6"/>
        <v>2182.9868699600165</v>
      </c>
      <c r="J60" s="1">
        <f t="shared" si="11"/>
        <v>77.132202738587267</v>
      </c>
      <c r="K60" s="16">
        <f t="shared" si="2"/>
        <v>209600.87870177694</v>
      </c>
      <c r="L60" s="1">
        <f t="shared" si="7"/>
        <v>193944.84583277509</v>
      </c>
      <c r="M60" s="1">
        <f t="shared" si="12"/>
        <v>10914.934349800076</v>
      </c>
      <c r="N60" s="1">
        <f t="shared" si="8"/>
        <v>385.66101369293608</v>
      </c>
    </row>
    <row r="61" spans="2:14" x14ac:dyDescent="0.25">
      <c r="B61" s="2">
        <f t="shared" si="9"/>
        <v>62</v>
      </c>
      <c r="C61" s="1">
        <f t="shared" si="0"/>
        <v>1500</v>
      </c>
      <c r="D61" s="16">
        <f t="shared" si="1"/>
        <v>300</v>
      </c>
      <c r="E61" s="13">
        <f t="shared" si="3"/>
        <v>181202.66942653022</v>
      </c>
      <c r="F61" s="14">
        <f t="shared" si="4"/>
        <v>10248.714572113313</v>
      </c>
      <c r="G61" s="15">
        <f t="shared" si="5"/>
        <v>1357.954680805014</v>
      </c>
      <c r="H61" s="1">
        <f t="shared" si="10"/>
        <v>41334.074701915248</v>
      </c>
      <c r="I61" s="1">
        <f t="shared" si="6"/>
        <v>2327.3381499933025</v>
      </c>
      <c r="J61" s="1">
        <f t="shared" si="11"/>
        <v>82.232614633096688</v>
      </c>
      <c r="K61" s="16">
        <f t="shared" si="2"/>
        <v>222536.74412844545</v>
      </c>
      <c r="L61" s="1">
        <f t="shared" si="7"/>
        <v>206670.37350957611</v>
      </c>
      <c r="M61" s="1">
        <f t="shared" si="12"/>
        <v>11636.690749966505</v>
      </c>
      <c r="N61" s="1">
        <f t="shared" si="8"/>
        <v>411.16307316548318</v>
      </c>
    </row>
    <row r="62" spans="2:14" x14ac:dyDescent="0.25">
      <c r="B62" s="2">
        <f t="shared" si="9"/>
        <v>63</v>
      </c>
      <c r="C62" s="1">
        <f t="shared" si="0"/>
        <v>1500</v>
      </c>
      <c r="D62" s="16">
        <f t="shared" si="1"/>
        <v>300</v>
      </c>
      <c r="E62" s="13">
        <f t="shared" si="3"/>
        <v>192134.26837018112</v>
      </c>
      <c r="F62" s="14">
        <f t="shared" si="4"/>
        <v>10872.160165591813</v>
      </c>
      <c r="G62" s="15">
        <f t="shared" si="5"/>
        <v>1440.5612219409152</v>
      </c>
      <c r="H62" s="1">
        <f t="shared" si="10"/>
        <v>44026.490945662103</v>
      </c>
      <c r="I62" s="1">
        <f t="shared" si="6"/>
        <v>2480.0444821149149</v>
      </c>
      <c r="J62" s="1">
        <f t="shared" si="11"/>
        <v>87.628238368060323</v>
      </c>
      <c r="K62" s="16">
        <f t="shared" si="2"/>
        <v>236160.75931584323</v>
      </c>
      <c r="L62" s="1">
        <f t="shared" si="7"/>
        <v>220132.45472831037</v>
      </c>
      <c r="M62" s="1">
        <f t="shared" si="12"/>
        <v>12400.222410574566</v>
      </c>
      <c r="N62" s="1">
        <f t="shared" si="8"/>
        <v>438.14119184030136</v>
      </c>
    </row>
    <row r="63" spans="2:14" x14ac:dyDescent="0.25">
      <c r="B63" s="2">
        <f t="shared" si="9"/>
        <v>64</v>
      </c>
      <c r="C63" s="1">
        <f t="shared" si="0"/>
        <v>1500</v>
      </c>
      <c r="D63" s="16">
        <f t="shared" si="1"/>
        <v>300</v>
      </c>
      <c r="E63" s="13">
        <f t="shared" si="3"/>
        <v>203634.85703884903</v>
      </c>
      <c r="F63" s="14">
        <f t="shared" si="4"/>
        <v>11528.056102210867</v>
      </c>
      <c r="G63" s="15">
        <f t="shared" si="5"/>
        <v>1527.4674335429397</v>
      </c>
      <c r="H63" s="1">
        <f t="shared" si="10"/>
        <v>46874.744241597022</v>
      </c>
      <c r="I63" s="1">
        <f t="shared" si="6"/>
        <v>2641.5894567397258</v>
      </c>
      <c r="J63" s="1">
        <f t="shared" si="11"/>
        <v>93.336160804803654</v>
      </c>
      <c r="K63" s="16">
        <f t="shared" si="2"/>
        <v>250509.60128044605</v>
      </c>
      <c r="L63" s="1">
        <f t="shared" si="7"/>
        <v>234373.72120798499</v>
      </c>
      <c r="M63" s="1">
        <f t="shared" si="12"/>
        <v>13207.947283698622</v>
      </c>
      <c r="N63" s="1">
        <f t="shared" si="8"/>
        <v>466.68080402401802</v>
      </c>
    </row>
    <row r="64" spans="2:14" x14ac:dyDescent="0.25">
      <c r="B64" s="41">
        <f t="shared" si="9"/>
        <v>65</v>
      </c>
      <c r="C64" s="23">
        <f t="shared" si="0"/>
        <v>1500</v>
      </c>
      <c r="D64" s="68">
        <f t="shared" si="1"/>
        <v>300</v>
      </c>
      <c r="E64" s="69">
        <f t="shared" si="3"/>
        <v>215734.05134772114</v>
      </c>
      <c r="F64" s="23">
        <f t="shared" si="4"/>
        <v>12218.091422330941</v>
      </c>
      <c r="G64" s="70">
        <f t="shared" si="5"/>
        <v>1618.8971134588496</v>
      </c>
      <c r="H64" s="23">
        <f t="shared" si="10"/>
        <v>49887.854438300659</v>
      </c>
      <c r="I64" s="23">
        <f t="shared" si="6"/>
        <v>2812.4846544958214</v>
      </c>
      <c r="J64" s="23">
        <f t="shared" si="11"/>
        <v>99.37445779218568</v>
      </c>
      <c r="K64" s="68">
        <f t="shared" si="2"/>
        <v>265621.90578602179</v>
      </c>
      <c r="L64" s="23">
        <f t="shared" si="7"/>
        <v>249439.27219150314</v>
      </c>
      <c r="M64" s="23">
        <f t="shared" si="12"/>
        <v>14062.423272479098</v>
      </c>
      <c r="N64" s="23">
        <f t="shared" si="8"/>
        <v>496.87228896092819</v>
      </c>
    </row>
  </sheetData>
  <mergeCells count="4">
    <mergeCell ref="C23:C25"/>
    <mergeCell ref="D24:D25"/>
    <mergeCell ref="K24:K25"/>
    <mergeCell ref="B23:B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D856D-1CD4-45A0-B7C6-7392EFA2924C}">
  <dimension ref="B10:V30"/>
  <sheetViews>
    <sheetView showGridLines="0" workbookViewId="0"/>
  </sheetViews>
  <sheetFormatPr defaultRowHeight="15" x14ac:dyDescent="0.25"/>
  <cols>
    <col min="1" max="1" width="1.7109375" customWidth="1"/>
    <col min="4" max="22" width="7.140625" customWidth="1"/>
  </cols>
  <sheetData>
    <row r="10" spans="2:22" x14ac:dyDescent="0.25">
      <c r="B10" s="58"/>
      <c r="C10" s="62"/>
      <c r="D10" s="63" t="s">
        <v>26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4"/>
    </row>
    <row r="11" spans="2:22" x14ac:dyDescent="0.25">
      <c r="B11" s="59"/>
      <c r="C11" s="54"/>
      <c r="D11" s="55">
        <f>2*(1/100)</f>
        <v>0.02</v>
      </c>
      <c r="E11" s="54">
        <f t="shared" ref="E11:Q11" si="0">D11+0.005</f>
        <v>2.5000000000000001E-2</v>
      </c>
      <c r="F11" s="55">
        <f t="shared" si="0"/>
        <v>3.0000000000000002E-2</v>
      </c>
      <c r="G11" s="54">
        <f t="shared" si="0"/>
        <v>3.5000000000000003E-2</v>
      </c>
      <c r="H11" s="55">
        <f t="shared" si="0"/>
        <v>0.04</v>
      </c>
      <c r="I11" s="54">
        <f t="shared" si="0"/>
        <v>4.4999999999999998E-2</v>
      </c>
      <c r="J11" s="55">
        <f t="shared" si="0"/>
        <v>4.9999999999999996E-2</v>
      </c>
      <c r="K11" s="54">
        <f t="shared" si="0"/>
        <v>5.4999999999999993E-2</v>
      </c>
      <c r="L11" s="55">
        <f t="shared" si="0"/>
        <v>5.9999999999999991E-2</v>
      </c>
      <c r="M11" s="54">
        <f t="shared" si="0"/>
        <v>6.4999999999999988E-2</v>
      </c>
      <c r="N11" s="55">
        <f t="shared" si="0"/>
        <v>6.9999999999999993E-2</v>
      </c>
      <c r="O11" s="54">
        <f t="shared" si="0"/>
        <v>7.4999999999999997E-2</v>
      </c>
      <c r="P11" s="55">
        <f t="shared" si="0"/>
        <v>0.08</v>
      </c>
      <c r="Q11" s="54">
        <f t="shared" si="0"/>
        <v>8.5000000000000006E-2</v>
      </c>
      <c r="R11" s="55">
        <v>0.09</v>
      </c>
      <c r="S11" s="54">
        <v>9.5000000000000001E-2</v>
      </c>
      <c r="T11" s="55">
        <v>0.1</v>
      </c>
      <c r="U11" s="54">
        <v>0.105</v>
      </c>
      <c r="V11" s="57">
        <v>0.11</v>
      </c>
    </row>
    <row r="12" spans="2:22" x14ac:dyDescent="0.25">
      <c r="B12" s="60" t="s">
        <v>25</v>
      </c>
      <c r="C12" s="55">
        <f>2*(1/100)</f>
        <v>0.02</v>
      </c>
      <c r="D12" s="65">
        <v>1.1686407316939889</v>
      </c>
      <c r="E12" s="48">
        <v>1.0913846940173739</v>
      </c>
      <c r="F12" s="48">
        <v>1.0177816399214112</v>
      </c>
      <c r="G12" s="48">
        <v>0.94811792682566698</v>
      </c>
      <c r="H12" s="48">
        <v>0.88260325849705712</v>
      </c>
      <c r="I12" s="48">
        <v>0.82137060631377312</v>
      </c>
      <c r="J12" s="48"/>
      <c r="K12" s="52"/>
      <c r="L12" s="48"/>
      <c r="M12" s="52"/>
      <c r="N12" s="48"/>
      <c r="O12" s="52"/>
      <c r="P12" s="48"/>
      <c r="Q12" s="52"/>
      <c r="R12" s="49"/>
      <c r="S12" s="53"/>
      <c r="T12" s="49"/>
      <c r="U12" s="53"/>
      <c r="V12" s="50"/>
    </row>
    <row r="13" spans="2:22" x14ac:dyDescent="0.25">
      <c r="B13" s="60"/>
      <c r="C13" s="54">
        <f>C12+0.005</f>
        <v>2.5000000000000001E-2</v>
      </c>
      <c r="D13" s="48">
        <v>1.2703079718832844</v>
      </c>
      <c r="E13" s="65">
        <v>1.1844321868642838</v>
      </c>
      <c r="F13" s="48">
        <v>1.1026175461780388</v>
      </c>
      <c r="G13" s="48">
        <v>1.0251823227564161</v>
      </c>
      <c r="H13" s="48">
        <v>0.95235957633545432</v>
      </c>
      <c r="I13" s="48">
        <v>0.88429706756608528</v>
      </c>
      <c r="J13" s="48">
        <v>0.82106059241119267</v>
      </c>
      <c r="K13" s="52"/>
      <c r="L13" s="48"/>
      <c r="M13" s="52"/>
      <c r="N13" s="48"/>
      <c r="O13" s="52"/>
      <c r="P13" s="48"/>
      <c r="Q13" s="52"/>
      <c r="R13" s="49"/>
      <c r="S13" s="53"/>
      <c r="T13" s="49"/>
      <c r="U13" s="53"/>
      <c r="V13" s="50"/>
    </row>
    <row r="14" spans="2:22" x14ac:dyDescent="0.25">
      <c r="B14" s="60"/>
      <c r="C14" s="55">
        <f t="shared" ref="C14:C25" si="1">C13+0.005</f>
        <v>3.0000000000000002E-2</v>
      </c>
      <c r="D14" s="48">
        <v>1.3861575547781106</v>
      </c>
      <c r="E14" s="48">
        <v>1.29045958778176</v>
      </c>
      <c r="F14" s="65">
        <v>1.1992878633425017</v>
      </c>
      <c r="G14" s="48">
        <v>1.1129970220439749</v>
      </c>
      <c r="H14" s="48">
        <v>1.0318467376945177</v>
      </c>
      <c r="I14" s="48">
        <v>0.95600162328683103</v>
      </c>
      <c r="J14" s="48">
        <v>0.88553494851710601</v>
      </c>
      <c r="K14" s="48">
        <v>0.82043554220093584</v>
      </c>
      <c r="L14" s="48"/>
      <c r="M14" s="52"/>
      <c r="N14" s="48"/>
      <c r="O14" s="52"/>
      <c r="P14" s="48"/>
      <c r="Q14" s="52"/>
      <c r="R14" s="49"/>
      <c r="S14" s="53"/>
      <c r="T14" s="49"/>
      <c r="U14" s="53"/>
      <c r="V14" s="50"/>
    </row>
    <row r="15" spans="2:22" x14ac:dyDescent="0.25">
      <c r="B15" s="60"/>
      <c r="C15" s="54">
        <f t="shared" si="1"/>
        <v>3.5000000000000003E-2</v>
      </c>
      <c r="D15" s="48">
        <v>1.5182978723029819</v>
      </c>
      <c r="E15" s="48">
        <v>1.4113965309582541</v>
      </c>
      <c r="F15" s="48">
        <v>1.3095519323719005</v>
      </c>
      <c r="G15" s="65">
        <v>1.2131601987879401</v>
      </c>
      <c r="H15" s="48">
        <v>1.1225113605501125</v>
      </c>
      <c r="I15" s="48">
        <v>1.0377892527642814</v>
      </c>
      <c r="J15" s="48">
        <v>0.95907566981414805</v>
      </c>
      <c r="K15" s="48">
        <v>0.88635807759709839</v>
      </c>
      <c r="L15" s="48">
        <v>0.81954002060696618</v>
      </c>
      <c r="M15" s="52"/>
      <c r="N15" s="48"/>
      <c r="O15" s="52"/>
      <c r="P15" s="48"/>
      <c r="Q15" s="52"/>
      <c r="R15" s="49"/>
      <c r="S15" s="53"/>
      <c r="T15" s="49"/>
      <c r="U15" s="53"/>
      <c r="V15" s="50"/>
    </row>
    <row r="16" spans="2:22" x14ac:dyDescent="0.25">
      <c r="B16" s="60"/>
      <c r="C16" s="55">
        <f t="shared" si="1"/>
        <v>0.04</v>
      </c>
      <c r="D16" s="48">
        <v>1.6691572679095199</v>
      </c>
      <c r="E16" s="48">
        <v>1.5494654753640691</v>
      </c>
      <c r="F16" s="48">
        <v>1.4354360767607754</v>
      </c>
      <c r="G16" s="48">
        <v>1.3275125523213829</v>
      </c>
      <c r="H16" s="65">
        <v>1.2260195892503747</v>
      </c>
      <c r="I16" s="48">
        <v>1.1311629677830701</v>
      </c>
      <c r="J16" s="48">
        <v>1.0430342146031184</v>
      </c>
      <c r="K16" s="48">
        <v>0.96161923961787121</v>
      </c>
      <c r="L16" s="48">
        <v>0.88680998988556214</v>
      </c>
      <c r="M16" s="48">
        <v>0.81841808769813973</v>
      </c>
      <c r="N16" s="48"/>
      <c r="O16" s="52"/>
      <c r="P16" s="48"/>
      <c r="Q16" s="52"/>
      <c r="R16" s="49"/>
      <c r="S16" s="53"/>
      <c r="T16" s="49"/>
      <c r="U16" s="53"/>
      <c r="V16" s="50"/>
    </row>
    <row r="17" spans="2:22" x14ac:dyDescent="0.25">
      <c r="B17" s="60"/>
      <c r="C17" s="54">
        <f t="shared" si="1"/>
        <v>4.4999999999999998E-2</v>
      </c>
      <c r="D17" s="48">
        <v>1.8415326160357044</v>
      </c>
      <c r="E17" s="48">
        <v>1.7072261654535346</v>
      </c>
      <c r="F17" s="48">
        <v>1.5792741395168668</v>
      </c>
      <c r="G17" s="48">
        <v>1.4581741307409735</v>
      </c>
      <c r="H17" s="48">
        <v>1.3442904260411277</v>
      </c>
      <c r="I17" s="65">
        <v>1.2378538806525456</v>
      </c>
      <c r="J17" s="48">
        <v>1.1389671416043148</v>
      </c>
      <c r="K17" s="48">
        <v>1.0476143408944776</v>
      </c>
      <c r="L17" s="48">
        <v>0.9636741740897653</v>
      </c>
      <c r="M17" s="48">
        <v>0.8869352051512267</v>
      </c>
      <c r="N17" s="48">
        <v>0.81711227769071404</v>
      </c>
      <c r="O17" s="52"/>
      <c r="P17" s="48"/>
      <c r="Q17" s="52"/>
      <c r="R17" s="49"/>
      <c r="S17" s="53"/>
      <c r="T17" s="49"/>
      <c r="U17" s="53"/>
      <c r="V17" s="50"/>
    </row>
    <row r="18" spans="2:22" x14ac:dyDescent="0.25">
      <c r="B18" s="60"/>
      <c r="C18" s="55">
        <f t="shared" si="1"/>
        <v>4.9999999999999996E-2</v>
      </c>
      <c r="D18" s="48"/>
      <c r="E18" s="48">
        <v>1.8876267700106515</v>
      </c>
      <c r="F18" s="48">
        <v>1.7437541089237456</v>
      </c>
      <c r="G18" s="48">
        <v>1.6075866854522518</v>
      </c>
      <c r="H18" s="48">
        <v>1.4795340690958603</v>
      </c>
      <c r="I18" s="48">
        <v>1.3598557885517131</v>
      </c>
      <c r="J18" s="65">
        <v>1.2486672070524008</v>
      </c>
      <c r="K18" s="48">
        <v>1.1459504235425226</v>
      </c>
      <c r="L18" s="48">
        <v>1.0515689804028228</v>
      </c>
      <c r="M18" s="48">
        <v>0.96528507420947118</v>
      </c>
      <c r="N18" s="48">
        <v>0.8867780103486248</v>
      </c>
      <c r="O18" s="48">
        <v>0.81566278497691969</v>
      </c>
      <c r="P18" s="48"/>
      <c r="Q18" s="52"/>
      <c r="R18" s="49"/>
      <c r="S18" s="53"/>
      <c r="T18" s="49"/>
      <c r="U18" s="53"/>
      <c r="V18" s="50"/>
    </row>
    <row r="19" spans="2:22" x14ac:dyDescent="0.25">
      <c r="B19" s="60"/>
      <c r="C19" s="54">
        <f t="shared" si="1"/>
        <v>5.4999999999999993E-2</v>
      </c>
      <c r="D19" s="52"/>
      <c r="E19" s="52"/>
      <c r="F19" s="48">
        <v>1.9319717312847571</v>
      </c>
      <c r="G19" s="48">
        <v>1.7785623726441366</v>
      </c>
      <c r="H19" s="48">
        <v>1.6342959955905916</v>
      </c>
      <c r="I19" s="48">
        <v>1.4994649404204392</v>
      </c>
      <c r="J19" s="48">
        <v>1.3741991217648226</v>
      </c>
      <c r="K19" s="65">
        <v>1.2584783121058145</v>
      </c>
      <c r="L19" s="48">
        <v>1.1521487137392361</v>
      </c>
      <c r="M19" s="48">
        <v>1.0549423505308186</v>
      </c>
      <c r="N19" s="48">
        <v>0.96649786078508448</v>
      </c>
      <c r="O19" s="48">
        <v>0.88638143330887076</v>
      </c>
      <c r="P19" s="48">
        <v>0.81410685998263732</v>
      </c>
      <c r="Q19" s="52"/>
      <c r="R19" s="49"/>
      <c r="S19" s="53"/>
      <c r="T19" s="49"/>
      <c r="U19" s="53"/>
      <c r="V19" s="50"/>
    </row>
    <row r="20" spans="2:22" x14ac:dyDescent="0.25">
      <c r="B20" s="60"/>
      <c r="C20" s="55">
        <f t="shared" si="1"/>
        <v>5.9999999999999991E-2</v>
      </c>
      <c r="D20" s="48"/>
      <c r="E20" s="48"/>
      <c r="F20" s="48"/>
      <c r="G20" s="48">
        <v>1.9743397352151437</v>
      </c>
      <c r="H20" s="48">
        <v>1.8115076348194037</v>
      </c>
      <c r="I20" s="48">
        <v>1.6593257486589783</v>
      </c>
      <c r="J20" s="48">
        <v>1.5179406535845175</v>
      </c>
      <c r="K20" s="48">
        <v>1.3873294581396998</v>
      </c>
      <c r="L20" s="65">
        <v>1.2673185091885668</v>
      </c>
      <c r="M20" s="48">
        <v>1.1576052810432367</v>
      </c>
      <c r="N20" s="48">
        <v>1.0577818457734833</v>
      </c>
      <c r="O20" s="48">
        <v>0.96735850485868513</v>
      </c>
      <c r="P20" s="48">
        <v>0.88578642335651681</v>
      </c>
      <c r="Q20" s="48">
        <v>0.81247840410658489</v>
      </c>
      <c r="R20" s="49"/>
      <c r="S20" s="53"/>
      <c r="T20" s="49"/>
      <c r="U20" s="53"/>
      <c r="V20" s="50"/>
    </row>
    <row r="21" spans="2:22" x14ac:dyDescent="0.25">
      <c r="B21" s="60"/>
      <c r="C21" s="54">
        <f t="shared" si="1"/>
        <v>6.4999999999999988E-2</v>
      </c>
      <c r="D21" s="52"/>
      <c r="E21" s="52"/>
      <c r="F21" s="52"/>
      <c r="G21" s="52"/>
      <c r="H21" s="48">
        <v>2.014544597738432</v>
      </c>
      <c r="I21" s="48">
        <v>1.8424833174043664</v>
      </c>
      <c r="J21" s="48">
        <v>1.6826298590622502</v>
      </c>
      <c r="K21" s="48">
        <v>1.5349582790975431</v>
      </c>
      <c r="L21" s="48">
        <v>1.3992721753800141</v>
      </c>
      <c r="M21" s="65">
        <v>1.2752294377087858</v>
      </c>
      <c r="N21" s="48">
        <v>1.162368785750151</v>
      </c>
      <c r="O21" s="48">
        <v>1.0601364891101734</v>
      </c>
      <c r="P21" s="48">
        <v>0.96791195932090734</v>
      </c>
      <c r="Q21" s="48">
        <v>0.88503123859661981</v>
      </c>
      <c r="R21" s="49">
        <v>0.8108077433680746</v>
      </c>
      <c r="S21" s="53"/>
      <c r="T21" s="49"/>
      <c r="U21" s="53"/>
      <c r="V21" s="50"/>
    </row>
    <row r="22" spans="2:22" x14ac:dyDescent="0.25">
      <c r="B22" s="60"/>
      <c r="C22" s="55">
        <f t="shared" si="1"/>
        <v>6.9999999999999993E-2</v>
      </c>
      <c r="D22" s="48"/>
      <c r="E22" s="48"/>
      <c r="F22" s="48"/>
      <c r="G22" s="48"/>
      <c r="H22" s="48"/>
      <c r="I22" s="48">
        <v>2.0524437839673744</v>
      </c>
      <c r="J22" s="48">
        <v>1.8714193404735466</v>
      </c>
      <c r="K22" s="48">
        <v>1.7041907947875943</v>
      </c>
      <c r="L22" s="48">
        <v>1.5505356667444852</v>
      </c>
      <c r="M22" s="48">
        <v>1.4100664689150149</v>
      </c>
      <c r="N22" s="65">
        <v>1.2822607610821903</v>
      </c>
      <c r="O22" s="48">
        <v>1.1664914106875448</v>
      </c>
      <c r="P22" s="48">
        <v>1.0620555754757524</v>
      </c>
      <c r="Q22" s="48">
        <v>0.96820130404541649</v>
      </c>
      <c r="R22" s="49">
        <v>0.88415102730694761</v>
      </c>
      <c r="S22" s="49">
        <v>0.80912155457896873</v>
      </c>
      <c r="T22" s="49"/>
      <c r="U22" s="53"/>
      <c r="V22" s="50"/>
    </row>
    <row r="23" spans="2:22" x14ac:dyDescent="0.25">
      <c r="B23" s="60"/>
      <c r="C23" s="54">
        <f t="shared" si="1"/>
        <v>7.4999999999999997E-2</v>
      </c>
      <c r="D23" s="52"/>
      <c r="E23" s="52"/>
      <c r="F23" s="52"/>
      <c r="G23" s="52"/>
      <c r="H23" s="52"/>
      <c r="I23" s="52"/>
      <c r="J23" s="48">
        <v>2.0879385521267713</v>
      </c>
      <c r="K23" s="48">
        <v>1.8982804792836985</v>
      </c>
      <c r="L23" s="48">
        <v>1.7240170050972154</v>
      </c>
      <c r="M23" s="48">
        <v>1.5647085998228811</v>
      </c>
      <c r="N23" s="48">
        <v>1.419762680089462</v>
      </c>
      <c r="O23" s="65">
        <v>1.2884679297352584</v>
      </c>
      <c r="P23" s="48">
        <v>1.170027171136967</v>
      </c>
      <c r="Q23" s="48">
        <v>1.0635875346208823</v>
      </c>
      <c r="R23" s="49">
        <v>0.9682671014642078</v>
      </c>
      <c r="S23" s="49">
        <v>0.88317758243968048</v>
      </c>
      <c r="T23" s="49">
        <v>0.80744291536153034</v>
      </c>
      <c r="U23" s="53"/>
      <c r="V23" s="50"/>
    </row>
    <row r="24" spans="2:22" x14ac:dyDescent="0.25">
      <c r="B24" s="60"/>
      <c r="C24" s="55">
        <f t="shared" si="1"/>
        <v>0.08</v>
      </c>
      <c r="D24" s="48"/>
      <c r="E24" s="48"/>
      <c r="F24" s="48"/>
      <c r="G24" s="48"/>
      <c r="H24" s="48"/>
      <c r="I24" s="48"/>
      <c r="J24" s="48"/>
      <c r="K24" s="48">
        <v>2.1209723766953017</v>
      </c>
      <c r="L24" s="48">
        <v>1.9230635876272069</v>
      </c>
      <c r="M24" s="48">
        <v>1.7421397169945803</v>
      </c>
      <c r="N24" s="48">
        <v>1.5775277015585996</v>
      </c>
      <c r="O24" s="48">
        <v>1.4284196357567247</v>
      </c>
      <c r="P24" s="65">
        <v>1.2939101047754977</v>
      </c>
      <c r="Q24" s="48">
        <v>1.1730304487507028</v>
      </c>
      <c r="R24" s="49">
        <v>1.0647790217423379</v>
      </c>
      <c r="S24" s="49">
        <v>0.96814694802901691</v>
      </c>
      <c r="T24" s="49">
        <v>0.88213924340532723</v>
      </c>
      <c r="U24" s="49">
        <v>0.80579144945762848</v>
      </c>
      <c r="V24" s="50"/>
    </row>
    <row r="25" spans="2:22" x14ac:dyDescent="0.25">
      <c r="B25" s="60"/>
      <c r="C25" s="54">
        <f t="shared" si="1"/>
        <v>8.5000000000000006E-2</v>
      </c>
      <c r="D25" s="52"/>
      <c r="E25" s="52"/>
      <c r="F25" s="52"/>
      <c r="G25" s="52"/>
      <c r="H25" s="52"/>
      <c r="I25" s="52"/>
      <c r="J25" s="52"/>
      <c r="K25" s="52"/>
      <c r="L25" s="48">
        <v>2.1515279511732111</v>
      </c>
      <c r="M25" s="48">
        <v>1.945793990997404</v>
      </c>
      <c r="N25" s="48">
        <v>1.7586093597394787</v>
      </c>
      <c r="O25" s="48">
        <v>1.5890552871553314</v>
      </c>
      <c r="P25" s="48">
        <v>1.4361021244936671</v>
      </c>
      <c r="Q25" s="65">
        <v>1.2986483086681018</v>
      </c>
      <c r="R25" s="49">
        <v>1.1755547716230137</v>
      </c>
      <c r="S25" s="49">
        <v>1.065674229248982</v>
      </c>
      <c r="T25" s="49">
        <v>0.96787519942546252</v>
      </c>
      <c r="U25" s="49">
        <v>0.88106091750255922</v>
      </c>
      <c r="V25" s="50">
        <v>0.8041835407625576</v>
      </c>
    </row>
    <row r="26" spans="2:22" x14ac:dyDescent="0.25">
      <c r="B26" s="60"/>
      <c r="C26" s="55">
        <v>0.09</v>
      </c>
      <c r="D26" s="49"/>
      <c r="E26" s="49"/>
      <c r="F26" s="49"/>
      <c r="G26" s="49"/>
      <c r="H26" s="49"/>
      <c r="I26" s="49"/>
      <c r="J26" s="49"/>
      <c r="K26" s="49"/>
      <c r="L26" s="49"/>
      <c r="M26" s="49">
        <v>2.179623125358721</v>
      </c>
      <c r="N26" s="49">
        <v>1.9665213595660078</v>
      </c>
      <c r="O26" s="49">
        <v>1.7734918549515057</v>
      </c>
      <c r="P26" s="49">
        <v>1.5993623214455162</v>
      </c>
      <c r="Q26" s="49">
        <v>1.4428786008563192</v>
      </c>
      <c r="R26" s="66">
        <v>1.3027438415782311</v>
      </c>
      <c r="S26" s="49">
        <v>1.1776518435462444</v>
      </c>
      <c r="T26" s="49">
        <v>1.0663144022263342</v>
      </c>
      <c r="U26" s="49">
        <v>0.96748284330284429</v>
      </c>
      <c r="V26" s="50">
        <v>0.87996419386298286</v>
      </c>
    </row>
    <row r="27" spans="2:22" x14ac:dyDescent="0.25">
      <c r="B27" s="60"/>
      <c r="C27" s="54">
        <v>9.5000000000000001E-2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49">
        <v>2.205306146029502</v>
      </c>
      <c r="O27" s="49">
        <v>1.9853153499590792</v>
      </c>
      <c r="P27" s="49">
        <v>1.7868649730464903</v>
      </c>
      <c r="Q27" s="49">
        <v>1.6085256031960875</v>
      </c>
      <c r="R27" s="49">
        <v>1.4488191760230298</v>
      </c>
      <c r="S27" s="66">
        <v>1.3062569781270896</v>
      </c>
      <c r="T27" s="49">
        <v>1.1793708108994974</v>
      </c>
      <c r="U27" s="49">
        <v>1.0667375333409514</v>
      </c>
      <c r="V27" s="50">
        <v>0.96699749200713525</v>
      </c>
    </row>
    <row r="28" spans="2:22" x14ac:dyDescent="0.25">
      <c r="B28" s="60"/>
      <c r="C28" s="55">
        <v>0.1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>
        <v>2.2286505500325755</v>
      </c>
      <c r="P28" s="49">
        <v>2.0022612643785864</v>
      </c>
      <c r="Q28" s="49">
        <v>1.7988149120118133</v>
      </c>
      <c r="R28" s="49">
        <v>1.6166252578349511</v>
      </c>
      <c r="S28" s="49">
        <v>1.4539939237033579</v>
      </c>
      <c r="T28" s="66">
        <v>1.3092459402995271</v>
      </c>
      <c r="U28" s="49">
        <v>1.1807577455831868</v>
      </c>
      <c r="V28" s="50">
        <v>1.0669782095201117</v>
      </c>
    </row>
    <row r="29" spans="2:22" x14ac:dyDescent="0.25">
      <c r="B29" s="60"/>
      <c r="C29" s="54">
        <v>0.105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9">
        <v>2.2497500143175295</v>
      </c>
      <c r="Q29" s="49">
        <v>2.0174559242330488</v>
      </c>
      <c r="R29" s="49">
        <v>1.8094332080691256</v>
      </c>
      <c r="S29" s="49">
        <v>1.6237425844363116</v>
      </c>
      <c r="T29" s="49">
        <v>1.458471505997939</v>
      </c>
      <c r="U29" s="66">
        <v>1.3117661284160023</v>
      </c>
      <c r="V29" s="50">
        <v>1.1818553164668371</v>
      </c>
    </row>
    <row r="30" spans="2:22" x14ac:dyDescent="0.25">
      <c r="B30" s="61"/>
      <c r="C30" s="56">
        <v>0.11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>
        <v>2.2687134084692464</v>
      </c>
      <c r="R30" s="51">
        <v>2.0310039007054979</v>
      </c>
      <c r="S30" s="51">
        <v>1.818814044337298</v>
      </c>
      <c r="T30" s="51">
        <v>1.6299582725482487</v>
      </c>
      <c r="U30" s="51">
        <v>1.4623181056046117</v>
      </c>
      <c r="V30" s="67">
        <v>1.3138695831157703</v>
      </c>
    </row>
  </sheetData>
  <mergeCells count="1">
    <mergeCell ref="B12:B30"/>
  </mergeCells>
  <conditionalFormatting sqref="D12:V30">
    <cfRule type="colorScale" priority="1">
      <colorScale>
        <cfvo type="min"/>
        <cfvo type="num" val="1"/>
        <cfvo type="max"/>
        <color rgb="FFF8696B"/>
        <color theme="0"/>
        <color rgb="FF63BE7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calculations</vt:lpstr>
      <vt:lpstr>heat-map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Gonçalo Figueiredo</dc:creator>
  <cp:lastModifiedBy>Gonçalo Figueiredo</cp:lastModifiedBy>
  <dcterms:created xsi:type="dcterms:W3CDTF">2020-05-02T08:32:32Z</dcterms:created>
  <dcterms:modified xsi:type="dcterms:W3CDTF">2020-05-11T18:05:29Z</dcterms:modified>
</cp:coreProperties>
</file>